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Mis documentos\2025\CONTADURIAGN\Riesgos\Actualización Riesgos\Matrices finales\GRC\20251126\Publicacion\"/>
    </mc:Choice>
  </mc:AlternateContent>
  <xr:revisionPtr revIDLastSave="0" documentId="13_ncr:1_{AA6D4215-B38D-4C9F-A074-BB4503B4B87B}" xr6:coauthVersionLast="47" xr6:coauthVersionMax="47" xr10:uidLastSave="{00000000-0000-0000-0000-000000000000}"/>
  <bookViews>
    <workbookView xWindow="-110" yWindow="-110" windowWidth="21820" windowHeight="13900" tabRatio="871" firstSheet="1" activeTab="1" xr2:uid="{5314024A-3F7F-47F7-9231-1268ABB91780}"/>
  </bookViews>
  <sheets>
    <sheet name="Consolidado" sheetId="48" state="hidden" r:id="rId1"/>
    <sheet name="PI" sheetId="41" r:id="rId2"/>
    <sheet name="CPU" sheetId="45" r:id="rId3"/>
    <sheet name="NOR" sheetId="44" r:id="rId4"/>
    <sheet name="CEN" sheetId="43" r:id="rId5"/>
    <sheet name="CON" sheetId="51" r:id="rId6"/>
    <sheet name="GTH" sheetId="54" r:id="rId7"/>
    <sheet name="GAD" sheetId="53" r:id="rId8"/>
    <sheet name="GFI" sheetId="50" r:id="rId9"/>
    <sheet name="GTI" sheetId="52" r:id="rId10"/>
    <sheet name="GJU" sheetId="46" r:id="rId11"/>
    <sheet name="CYE" sheetId="42" r:id="rId12"/>
    <sheet name="Control de Cambios" sheetId="55" r:id="rId13"/>
    <sheet name="Probabilidad-Impacto" sheetId="10" state="hidden" r:id="rId14"/>
    <sheet name="Datos" sheetId="24" state="hidden" r:id="rId15"/>
  </sheets>
  <definedNames>
    <definedName name="_xlnm._FilterDatabase" localSheetId="0" hidden="1">Consolidado!$A$15:$CA$167</definedName>
    <definedName name="CALIFICACION">#REF!</definedName>
    <definedName name="Dimensiones">#REF!</definedName>
    <definedName name="Estrategias">#REF!</definedName>
    <definedName name="Evento_Externo">Datos!$L$10:$L$13</definedName>
    <definedName name="Infraestructura">Datos!$K$10:$K$12</definedName>
    <definedName name="Lista_proceso">#REF!</definedName>
    <definedName name="Lista_reporte">#REF!</definedName>
    <definedName name="Objetivo_1">#REF!</definedName>
    <definedName name="Objetivo_2">#REF!</definedName>
    <definedName name="Objetivo_3">#REF!</definedName>
    <definedName name="Objetivo_4">#REF!</definedName>
    <definedName name="Objetivo_5">#REF!</definedName>
    <definedName name="objetivos_institucionales">#REF!</definedName>
    <definedName name="Planes_institucionales">#REF!</definedName>
    <definedName name="Politica">#REF!</definedName>
    <definedName name="PROBABILIDAD">#REF!</definedName>
    <definedName name="Proceso">#REF!</definedName>
    <definedName name="Procesos">Datos!$H$10:$H$13</definedName>
    <definedName name="Recursos">#REF!</definedName>
    <definedName name="SERVCIUDA">#REF!</definedName>
    <definedName name="SERVICIO_AL_CIUDADANO_Y_PARTICIPACION">#REF!</definedName>
    <definedName name="Talento_Humano">Datos!$I$10:$I$12</definedName>
    <definedName name="Tecnología">Datos!$J$10:$J$12</definedName>
    <definedName name="Tipo_indicador">#REF!</definedName>
    <definedName name="TipoControl">#REF!</definedName>
    <definedName name="Unidad_medida">#REF!</definedName>
    <definedName name="Valores">#REF!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53" i="54" l="1"/>
  <c r="AQ49" i="54"/>
  <c r="AQ45" i="54"/>
  <c r="AQ41" i="54"/>
  <c r="AQ37" i="54"/>
  <c r="AQ33" i="54"/>
  <c r="AQ29" i="54"/>
  <c r="AQ21" i="54"/>
  <c r="BE56" i="54"/>
  <c r="BD56" i="54"/>
  <c r="BC56" i="54"/>
  <c r="BE55" i="54"/>
  <c r="BD55" i="54"/>
  <c r="BC55" i="54"/>
  <c r="BE54" i="54"/>
  <c r="BD54" i="54"/>
  <c r="BC54" i="54"/>
  <c r="BE53" i="54"/>
  <c r="BD53" i="54"/>
  <c r="BC53" i="54"/>
  <c r="BE52" i="54"/>
  <c r="BD52" i="54"/>
  <c r="BC52" i="54"/>
  <c r="BE51" i="54"/>
  <c r="BD51" i="54"/>
  <c r="BC51" i="54"/>
  <c r="BE50" i="54"/>
  <c r="BD50" i="54"/>
  <c r="BC50" i="54"/>
  <c r="BE49" i="54"/>
  <c r="BD49" i="54"/>
  <c r="BC49" i="54"/>
  <c r="BE48" i="54"/>
  <c r="BD48" i="54"/>
  <c r="BC48" i="54"/>
  <c r="BE47" i="54"/>
  <c r="BD47" i="54"/>
  <c r="BC47" i="54"/>
  <c r="BE46" i="54"/>
  <c r="BD46" i="54"/>
  <c r="BC46" i="54"/>
  <c r="BE45" i="54"/>
  <c r="BD45" i="54"/>
  <c r="BC45" i="54"/>
  <c r="BE44" i="54"/>
  <c r="BD44" i="54"/>
  <c r="BC44" i="54"/>
  <c r="BE43" i="54"/>
  <c r="BD43" i="54"/>
  <c r="BC43" i="54"/>
  <c r="BE42" i="54"/>
  <c r="BD42" i="54"/>
  <c r="BC42" i="54"/>
  <c r="BE41" i="54"/>
  <c r="BD41" i="54"/>
  <c r="BC41" i="54"/>
  <c r="BE40" i="54"/>
  <c r="BD40" i="54"/>
  <c r="BC40" i="54"/>
  <c r="BE39" i="54"/>
  <c r="BD39" i="54"/>
  <c r="BC39" i="54"/>
  <c r="BE38" i="54"/>
  <c r="BD38" i="54"/>
  <c r="BC38" i="54"/>
  <c r="BE37" i="54"/>
  <c r="BD37" i="54"/>
  <c r="BC37" i="54"/>
  <c r="BE36" i="54"/>
  <c r="BD36" i="54"/>
  <c r="BC36" i="54"/>
  <c r="BE35" i="54"/>
  <c r="BD35" i="54"/>
  <c r="BC35" i="54"/>
  <c r="BD34" i="54"/>
  <c r="BC34" i="54"/>
  <c r="BE34" i="54" s="1"/>
  <c r="BD33" i="54"/>
  <c r="BC33" i="54"/>
  <c r="BE33" i="54" s="1"/>
  <c r="BE32" i="54"/>
  <c r="BD32" i="54"/>
  <c r="BC32" i="54"/>
  <c r="BE31" i="54"/>
  <c r="BD31" i="54"/>
  <c r="BC31" i="54"/>
  <c r="BE30" i="54"/>
  <c r="BD30" i="54"/>
  <c r="BC30" i="54"/>
  <c r="BD29" i="54"/>
  <c r="BC29" i="54"/>
  <c r="BE29" i="54" s="1"/>
  <c r="BE28" i="54"/>
  <c r="BD28" i="54"/>
  <c r="BC28" i="54"/>
  <c r="BE27" i="54"/>
  <c r="BD27" i="54"/>
  <c r="BC27" i="54"/>
  <c r="BE26" i="54"/>
  <c r="BD26" i="54"/>
  <c r="BC26" i="54"/>
  <c r="BE25" i="54"/>
  <c r="BC25" i="54"/>
  <c r="BD25" i="54" s="1"/>
  <c r="BE24" i="54"/>
  <c r="BC24" i="54"/>
  <c r="BD24" i="54" s="1"/>
  <c r="BE23" i="54"/>
  <c r="BC23" i="54"/>
  <c r="BD23" i="54" s="1"/>
  <c r="BE22" i="54"/>
  <c r="BD22" i="54"/>
  <c r="BC22" i="54"/>
  <c r="BD21" i="54"/>
  <c r="BC21" i="54"/>
  <c r="BE21" i="54" s="1"/>
  <c r="BE20" i="54"/>
  <c r="BD20" i="54"/>
  <c r="BC20" i="54"/>
  <c r="BE19" i="54"/>
  <c r="BD19" i="54"/>
  <c r="BC19" i="54"/>
  <c r="BE18" i="54"/>
  <c r="BD18" i="54"/>
  <c r="BC18" i="54"/>
  <c r="BD17" i="54"/>
  <c r="BC17" i="54"/>
  <c r="BE17" i="54" s="1"/>
  <c r="AQ17" i="54"/>
  <c r="BF75" i="48"/>
  <c r="BE75" i="48"/>
  <c r="BD75" i="48"/>
  <c r="BF74" i="48"/>
  <c r="BE74" i="48"/>
  <c r="BD74" i="48"/>
  <c r="BE73" i="48"/>
  <c r="BD73" i="48"/>
  <c r="BF73" i="48" s="1"/>
  <c r="BE72" i="48"/>
  <c r="BD72" i="48"/>
  <c r="BF72" i="48" s="1"/>
  <c r="AR72" i="48"/>
  <c r="AQ49" i="53"/>
  <c r="AQ45" i="53"/>
  <c r="AQ41" i="53"/>
  <c r="AQ37" i="53"/>
  <c r="AQ33" i="53"/>
  <c r="AQ25" i="53"/>
  <c r="AQ21" i="53"/>
  <c r="BE52" i="53"/>
  <c r="BD52" i="53"/>
  <c r="BC52" i="53"/>
  <c r="BE51" i="53"/>
  <c r="BD51" i="53"/>
  <c r="BC51" i="53"/>
  <c r="BE50" i="53"/>
  <c r="BD50" i="53"/>
  <c r="BC50" i="53"/>
  <c r="BE49" i="53"/>
  <c r="BD49" i="53"/>
  <c r="BC49" i="53"/>
  <c r="BE48" i="53"/>
  <c r="BD48" i="53"/>
  <c r="BC48" i="53"/>
  <c r="BE47" i="53"/>
  <c r="BD47" i="53"/>
  <c r="BC47" i="53"/>
  <c r="BE46" i="53"/>
  <c r="BD46" i="53"/>
  <c r="BC46" i="53"/>
  <c r="BE45" i="53"/>
  <c r="BD45" i="53"/>
  <c r="BC45" i="53"/>
  <c r="BE44" i="53"/>
  <c r="BD44" i="53"/>
  <c r="BC44" i="53"/>
  <c r="BE43" i="53"/>
  <c r="BD43" i="53"/>
  <c r="BC43" i="53"/>
  <c r="BE42" i="53"/>
  <c r="BD42" i="53"/>
  <c r="BC42" i="53"/>
  <c r="BE41" i="53"/>
  <c r="BD41" i="53"/>
  <c r="BC41" i="53"/>
  <c r="BE40" i="53"/>
  <c r="BD40" i="53"/>
  <c r="BC40" i="53"/>
  <c r="BE39" i="53"/>
  <c r="BD39" i="53"/>
  <c r="BC39" i="53"/>
  <c r="BE38" i="53"/>
  <c r="BD38" i="53"/>
  <c r="BC38" i="53"/>
  <c r="BE37" i="53"/>
  <c r="BD37" i="53"/>
  <c r="BC37" i="53"/>
  <c r="BE36" i="53"/>
  <c r="BD36" i="53"/>
  <c r="BC36" i="53"/>
  <c r="BE35" i="53"/>
  <c r="BD35" i="53"/>
  <c r="BC35" i="53"/>
  <c r="BE34" i="53"/>
  <c r="BD34" i="53"/>
  <c r="BC34" i="53"/>
  <c r="BE33" i="53"/>
  <c r="BD33" i="53"/>
  <c r="BC33" i="53"/>
  <c r="BE32" i="53"/>
  <c r="BD32" i="53"/>
  <c r="BC32" i="53"/>
  <c r="BE31" i="53"/>
  <c r="BD31" i="53"/>
  <c r="BC31" i="53"/>
  <c r="BE30" i="53"/>
  <c r="BD30" i="53"/>
  <c r="BC30" i="53"/>
  <c r="BD29" i="53"/>
  <c r="BC29" i="53"/>
  <c r="BE29" i="53" s="1"/>
  <c r="BE28" i="53"/>
  <c r="BD28" i="53"/>
  <c r="BC28" i="53"/>
  <c r="BD27" i="53"/>
  <c r="BC27" i="53"/>
  <c r="BE27" i="53" s="1"/>
  <c r="BD26" i="53"/>
  <c r="BC26" i="53"/>
  <c r="BE26" i="53" s="1"/>
  <c r="BE25" i="53"/>
  <c r="BD25" i="53"/>
  <c r="BC25" i="53"/>
  <c r="BE23" i="53"/>
  <c r="BD23" i="53"/>
  <c r="BC23" i="53"/>
  <c r="BE22" i="53"/>
  <c r="BD22" i="53"/>
  <c r="BC22" i="53"/>
  <c r="BE21" i="53"/>
  <c r="BD21" i="53"/>
  <c r="BC21" i="53"/>
  <c r="BE19" i="53"/>
  <c r="BD19" i="53"/>
  <c r="BC19" i="53"/>
  <c r="BD18" i="53"/>
  <c r="BC18" i="53"/>
  <c r="BE18" i="53" s="1"/>
  <c r="BD17" i="53"/>
  <c r="BC17" i="53"/>
  <c r="BE17" i="53" s="1"/>
  <c r="AQ17" i="53"/>
  <c r="BF139" i="48"/>
  <c r="BE139" i="48"/>
  <c r="BD139" i="48"/>
  <c r="BF138" i="48"/>
  <c r="BE138" i="48"/>
  <c r="BD138" i="48"/>
  <c r="BF137" i="48"/>
  <c r="BE137" i="48"/>
  <c r="BD137" i="48"/>
  <c r="BE136" i="48"/>
  <c r="BD136" i="48"/>
  <c r="BF136" i="48" s="1"/>
  <c r="AR136" i="48"/>
  <c r="AP136" i="48"/>
  <c r="L136" i="48"/>
  <c r="AP72" i="48"/>
  <c r="AO72" i="48"/>
  <c r="AL72" i="48"/>
  <c r="AK72" i="48"/>
  <c r="AJ72" i="48"/>
  <c r="L72" i="48"/>
  <c r="AO53" i="54"/>
  <c r="AP53" i="54" s="1"/>
  <c r="AN53" i="54"/>
  <c r="AK53" i="54"/>
  <c r="AJ53" i="54"/>
  <c r="AI53" i="54"/>
  <c r="K53" i="54"/>
  <c r="AO49" i="54"/>
  <c r="AN49" i="54"/>
  <c r="AK49" i="54"/>
  <c r="AJ49" i="54"/>
  <c r="AI49" i="54"/>
  <c r="K49" i="54"/>
  <c r="AO45" i="54"/>
  <c r="AN45" i="54"/>
  <c r="AK45" i="54"/>
  <c r="AJ45" i="54"/>
  <c r="AI45" i="54"/>
  <c r="K45" i="54"/>
  <c r="AO41" i="54"/>
  <c r="AP41" i="54" s="1"/>
  <c r="AN41" i="54"/>
  <c r="AK41" i="54"/>
  <c r="AJ41" i="54"/>
  <c r="AI41" i="54"/>
  <c r="K41" i="54"/>
  <c r="AO37" i="54"/>
  <c r="AP37" i="54" s="1"/>
  <c r="AN37" i="54"/>
  <c r="AK37" i="54"/>
  <c r="AJ37" i="54"/>
  <c r="AI37" i="54"/>
  <c r="K37" i="54"/>
  <c r="AO33" i="54"/>
  <c r="AS33" i="54" s="1"/>
  <c r="AT33" i="54" s="1"/>
  <c r="AN33" i="54"/>
  <c r="AK33" i="54"/>
  <c r="AJ33" i="54"/>
  <c r="AI33" i="54"/>
  <c r="K33" i="54"/>
  <c r="AR29" i="54"/>
  <c r="AO29" i="54"/>
  <c r="AN29" i="54"/>
  <c r="AK29" i="54"/>
  <c r="AJ29" i="54"/>
  <c r="AI29" i="54"/>
  <c r="K29" i="54"/>
  <c r="AN25" i="54"/>
  <c r="AO25" i="54" s="1"/>
  <c r="AK25" i="54"/>
  <c r="AJ25" i="54"/>
  <c r="AQ25" i="54" s="1"/>
  <c r="AI25" i="54"/>
  <c r="K25" i="54"/>
  <c r="AR21" i="54"/>
  <c r="AP21" i="54"/>
  <c r="AO21" i="54"/>
  <c r="AN21" i="54"/>
  <c r="AK21" i="54"/>
  <c r="AJ21" i="54"/>
  <c r="AI21" i="54"/>
  <c r="K21" i="54"/>
  <c r="AO17" i="54"/>
  <c r="AN17" i="54"/>
  <c r="AK17" i="54"/>
  <c r="AJ17" i="54"/>
  <c r="AI17" i="54"/>
  <c r="K17" i="54"/>
  <c r="AP33" i="54" l="1"/>
  <c r="BF33" i="54"/>
  <c r="BG33" i="54" s="1"/>
  <c r="BH17" i="54"/>
  <c r="BI17" i="54" s="1"/>
  <c r="BF25" i="54"/>
  <c r="BG25" i="54" s="1"/>
  <c r="BH49" i="54"/>
  <c r="BI49" i="54" s="1"/>
  <c r="AT136" i="48"/>
  <c r="AU136" i="48" s="1"/>
  <c r="BF21" i="54"/>
  <c r="BG21" i="54" s="1"/>
  <c r="AS53" i="54"/>
  <c r="AT53" i="54" s="1"/>
  <c r="BH45" i="54"/>
  <c r="BI45" i="54" s="1"/>
  <c r="AS41" i="54"/>
  <c r="AT41" i="54" s="1"/>
  <c r="BH37" i="54"/>
  <c r="BI37" i="54" s="1"/>
  <c r="BI136" i="48"/>
  <c r="BJ136" i="48" s="1"/>
  <c r="BI72" i="48"/>
  <c r="BJ72" i="48" s="1"/>
  <c r="AQ136" i="48"/>
  <c r="BG136" i="48"/>
  <c r="AS136" i="48"/>
  <c r="AT72" i="48"/>
  <c r="AU72" i="48" s="1"/>
  <c r="AQ72" i="48"/>
  <c r="BG72" i="48"/>
  <c r="AS72" i="48"/>
  <c r="AS17" i="54"/>
  <c r="AT17" i="54" s="1"/>
  <c r="BH33" i="54"/>
  <c r="BI33" i="54" s="1"/>
  <c r="BF37" i="54"/>
  <c r="BG37" i="54" s="1"/>
  <c r="BH29" i="54"/>
  <c r="BI29" i="54" s="1"/>
  <c r="AR33" i="54"/>
  <c r="BF53" i="54"/>
  <c r="BG53" i="54" s="1"/>
  <c r="AS29" i="54"/>
  <c r="AT29" i="54" s="1"/>
  <c r="BF45" i="54"/>
  <c r="BG45" i="54" s="1"/>
  <c r="AS45" i="54"/>
  <c r="AT45" i="54" s="1"/>
  <c r="AS21" i="54"/>
  <c r="AT21" i="54" s="1"/>
  <c r="BF41" i="54"/>
  <c r="AS49" i="54"/>
  <c r="AT49" i="54" s="1"/>
  <c r="BH25" i="54"/>
  <c r="BI25" i="54" s="1"/>
  <c r="AR25" i="54"/>
  <c r="AS37" i="54"/>
  <c r="AT37" i="54" s="1"/>
  <c r="AS25" i="54"/>
  <c r="AT25" i="54" s="1"/>
  <c r="AR45" i="54"/>
  <c r="AP29" i="54"/>
  <c r="BF29" i="54"/>
  <c r="AR53" i="54"/>
  <c r="BH53" i="54"/>
  <c r="BI53" i="54" s="1"/>
  <c r="AP17" i="54"/>
  <c r="BF17" i="54"/>
  <c r="AR41" i="54"/>
  <c r="BH41" i="54"/>
  <c r="BI41" i="54" s="1"/>
  <c r="AP49" i="54"/>
  <c r="BF49" i="54"/>
  <c r="BH21" i="54"/>
  <c r="BI21" i="54" s="1"/>
  <c r="AP25" i="54"/>
  <c r="AR49" i="54"/>
  <c r="AR17" i="54"/>
  <c r="AR37" i="54"/>
  <c r="AP45" i="54"/>
  <c r="BJ41" i="54" l="1"/>
  <c r="BK41" i="54" s="1"/>
  <c r="BJ45" i="54"/>
  <c r="BK45" i="54" s="1"/>
  <c r="BG41" i="54"/>
  <c r="BJ37" i="54"/>
  <c r="BK37" i="54" s="1"/>
  <c r="BK136" i="48"/>
  <c r="BL136" i="48" s="1"/>
  <c r="BH136" i="48"/>
  <c r="BK72" i="48"/>
  <c r="BL72" i="48" s="1"/>
  <c r="BH72" i="48"/>
  <c r="BJ33" i="54"/>
  <c r="BK33" i="54" s="1"/>
  <c r="BG17" i="54"/>
  <c r="BJ17" i="54"/>
  <c r="BK17" i="54" s="1"/>
  <c r="BJ53" i="54"/>
  <c r="BK53" i="54" s="1"/>
  <c r="BG49" i="54"/>
  <c r="BJ49" i="54"/>
  <c r="BK49" i="54" s="1"/>
  <c r="BJ29" i="54"/>
  <c r="BK29" i="54" s="1"/>
  <c r="BG29" i="54"/>
  <c r="BJ25" i="54"/>
  <c r="BK25" i="54" s="1"/>
  <c r="BJ21" i="54"/>
  <c r="BK21" i="54" s="1"/>
  <c r="AO49" i="53" l="1"/>
  <c r="AS49" i="53" s="1"/>
  <c r="AT49" i="53" s="1"/>
  <c r="AN49" i="53"/>
  <c r="AK49" i="53"/>
  <c r="AJ49" i="53"/>
  <c r="AI49" i="53"/>
  <c r="K49" i="53"/>
  <c r="AO45" i="53"/>
  <c r="AS45" i="53" s="1"/>
  <c r="AT45" i="53" s="1"/>
  <c r="AN45" i="53"/>
  <c r="AK45" i="53"/>
  <c r="AJ45" i="53"/>
  <c r="AI45" i="53"/>
  <c r="K45" i="53"/>
  <c r="AO41" i="53"/>
  <c r="AS41" i="53" s="1"/>
  <c r="AT41" i="53" s="1"/>
  <c r="AN41" i="53"/>
  <c r="AK41" i="53"/>
  <c r="AJ41" i="53"/>
  <c r="AI41" i="53"/>
  <c r="K41" i="53"/>
  <c r="AS37" i="53"/>
  <c r="AT37" i="53" s="1"/>
  <c r="AO37" i="53"/>
  <c r="AP37" i="53" s="1"/>
  <c r="AN37" i="53"/>
  <c r="AK37" i="53"/>
  <c r="AJ37" i="53"/>
  <c r="AI37" i="53"/>
  <c r="K37" i="53"/>
  <c r="AP33" i="53"/>
  <c r="AO33" i="53"/>
  <c r="K33" i="53"/>
  <c r="AN29" i="53"/>
  <c r="AO29" i="53" s="1"/>
  <c r="AK29" i="53"/>
  <c r="AJ29" i="53"/>
  <c r="AQ29" i="53" s="1"/>
  <c r="AI29" i="53"/>
  <c r="K29" i="53"/>
  <c r="AO25" i="53"/>
  <c r="AN25" i="53"/>
  <c r="AK25" i="53"/>
  <c r="AJ25" i="53"/>
  <c r="AI25" i="53"/>
  <c r="K25" i="53"/>
  <c r="AO21" i="53"/>
  <c r="AP21" i="53" s="1"/>
  <c r="AN21" i="53"/>
  <c r="AK21" i="53"/>
  <c r="AJ21" i="53"/>
  <c r="AI21" i="53"/>
  <c r="K21" i="53"/>
  <c r="AR17" i="53"/>
  <c r="AO17" i="53"/>
  <c r="AN17" i="53"/>
  <c r="AK17" i="53"/>
  <c r="AJ17" i="53"/>
  <c r="AI17" i="53"/>
  <c r="K17" i="53"/>
  <c r="AP45" i="53" l="1"/>
  <c r="AP49" i="53"/>
  <c r="BF21" i="53"/>
  <c r="BG21" i="53" s="1"/>
  <c r="BH17" i="53"/>
  <c r="BI17" i="53" s="1"/>
  <c r="AS17" i="53"/>
  <c r="AT17" i="53" s="1"/>
  <c r="BF37" i="53"/>
  <c r="BG37" i="53" s="1"/>
  <c r="BF49" i="53"/>
  <c r="BG49" i="53" s="1"/>
  <c r="BH25" i="53"/>
  <c r="BI25" i="53" s="1"/>
  <c r="BF41" i="53"/>
  <c r="BG41" i="53" s="1"/>
  <c r="BH21" i="53"/>
  <c r="BI21" i="53" s="1"/>
  <c r="AS25" i="53"/>
  <c r="AT25" i="53" s="1"/>
  <c r="BF45" i="53"/>
  <c r="BH29" i="53"/>
  <c r="BI29" i="53" s="1"/>
  <c r="BH33" i="53"/>
  <c r="BI33" i="53" s="1"/>
  <c r="BF33" i="53"/>
  <c r="BG33" i="53" s="1"/>
  <c r="BF25" i="53"/>
  <c r="AS29" i="53"/>
  <c r="AT29" i="53" s="1"/>
  <c r="BF29" i="53"/>
  <c r="AP29" i="53"/>
  <c r="BG45" i="53"/>
  <c r="AS21" i="53"/>
  <c r="AT21" i="53" s="1"/>
  <c r="AS33" i="53"/>
  <c r="AT33" i="53" s="1"/>
  <c r="AR25" i="53"/>
  <c r="AR41" i="53"/>
  <c r="BH41" i="53"/>
  <c r="BI41" i="53" s="1"/>
  <c r="AR49" i="53"/>
  <c r="BH49" i="53"/>
  <c r="BI49" i="53" s="1"/>
  <c r="AP17" i="53"/>
  <c r="BF17" i="53"/>
  <c r="AR37" i="53"/>
  <c r="BH37" i="53"/>
  <c r="BI37" i="53" s="1"/>
  <c r="AR29" i="53"/>
  <c r="AR45" i="53"/>
  <c r="BH45" i="53"/>
  <c r="BI45" i="53" s="1"/>
  <c r="AR21" i="53"/>
  <c r="AP25" i="53"/>
  <c r="AR33" i="53"/>
  <c r="AP41" i="53"/>
  <c r="BJ21" i="53" l="1"/>
  <c r="BK21" i="53" s="1"/>
  <c r="BJ33" i="53"/>
  <c r="BK33" i="53" s="1"/>
  <c r="BJ37" i="53"/>
  <c r="BK37" i="53" s="1"/>
  <c r="BJ17" i="53"/>
  <c r="BK17" i="53" s="1"/>
  <c r="BG17" i="53"/>
  <c r="BG29" i="53"/>
  <c r="BJ29" i="53"/>
  <c r="BK29" i="53" s="1"/>
  <c r="BJ41" i="53"/>
  <c r="BK41" i="53" s="1"/>
  <c r="BJ25" i="53"/>
  <c r="BK25" i="53" s="1"/>
  <c r="BG25" i="53"/>
  <c r="BJ45" i="53"/>
  <c r="BK45" i="53" s="1"/>
  <c r="BJ49" i="53"/>
  <c r="BK49" i="53" s="1"/>
  <c r="AQ53" i="52" l="1"/>
  <c r="AQ49" i="52"/>
  <c r="AQ45" i="52"/>
  <c r="AQ41" i="52"/>
  <c r="AQ37" i="52"/>
  <c r="AQ33" i="52"/>
  <c r="AQ29" i="52"/>
  <c r="AQ17" i="52"/>
  <c r="BF151" i="48"/>
  <c r="BE151" i="48"/>
  <c r="BD151" i="48"/>
  <c r="BF150" i="48"/>
  <c r="BE150" i="48"/>
  <c r="BD150" i="48"/>
  <c r="BF149" i="48"/>
  <c r="BE149" i="48"/>
  <c r="BD149" i="48"/>
  <c r="BE148" i="48"/>
  <c r="BD148" i="48"/>
  <c r="BF148" i="48" s="1"/>
  <c r="BF147" i="48"/>
  <c r="BE147" i="48"/>
  <c r="BD147" i="48"/>
  <c r="BE146" i="48"/>
  <c r="BD146" i="48"/>
  <c r="BF146" i="48" s="1"/>
  <c r="BE145" i="48"/>
  <c r="BD145" i="48"/>
  <c r="BF145" i="48" s="1"/>
  <c r="BE144" i="48"/>
  <c r="BD144" i="48"/>
  <c r="BF144" i="48" s="1"/>
  <c r="BF143" i="48"/>
  <c r="BE143" i="48"/>
  <c r="BD143" i="48"/>
  <c r="BF142" i="48"/>
  <c r="BD142" i="48"/>
  <c r="BE142" i="48" s="1"/>
  <c r="BE141" i="48"/>
  <c r="BD141" i="48"/>
  <c r="BF141" i="48" s="1"/>
  <c r="BE140" i="48"/>
  <c r="BD140" i="48"/>
  <c r="BF140" i="48" s="1"/>
  <c r="AR140" i="48"/>
  <c r="BE56" i="52"/>
  <c r="BD56" i="52"/>
  <c r="BC56" i="52"/>
  <c r="BE55" i="52"/>
  <c r="BD55" i="52"/>
  <c r="BC55" i="52"/>
  <c r="BE54" i="52"/>
  <c r="BD54" i="52"/>
  <c r="BC54" i="52"/>
  <c r="BE53" i="52"/>
  <c r="BD53" i="52"/>
  <c r="BC53" i="52"/>
  <c r="BE52" i="52"/>
  <c r="BD52" i="52"/>
  <c r="BC52" i="52"/>
  <c r="BE51" i="52"/>
  <c r="BD51" i="52"/>
  <c r="BC51" i="52"/>
  <c r="BE50" i="52"/>
  <c r="BD50" i="52"/>
  <c r="BC50" i="52"/>
  <c r="BE49" i="52"/>
  <c r="BD49" i="52"/>
  <c r="BC49" i="52"/>
  <c r="BE48" i="52"/>
  <c r="BD48" i="52"/>
  <c r="BC48" i="52"/>
  <c r="BE47" i="52"/>
  <c r="BD47" i="52"/>
  <c r="BC47" i="52"/>
  <c r="BE46" i="52"/>
  <c r="BD46" i="52"/>
  <c r="BC46" i="52"/>
  <c r="BE45" i="52"/>
  <c r="BD45" i="52"/>
  <c r="BC45" i="52"/>
  <c r="BE44" i="52"/>
  <c r="BD44" i="52"/>
  <c r="BC44" i="52"/>
  <c r="BE43" i="52"/>
  <c r="BD43" i="52"/>
  <c r="BC43" i="52"/>
  <c r="BE42" i="52"/>
  <c r="BD42" i="52"/>
  <c r="BC42" i="52"/>
  <c r="BE41" i="52"/>
  <c r="BD41" i="52"/>
  <c r="BC41" i="52"/>
  <c r="BE40" i="52"/>
  <c r="BD40" i="52"/>
  <c r="BC40" i="52"/>
  <c r="BE39" i="52"/>
  <c r="BD39" i="52"/>
  <c r="BC39" i="52"/>
  <c r="BE38" i="52"/>
  <c r="BD38" i="52"/>
  <c r="BC38" i="52"/>
  <c r="BE37" i="52"/>
  <c r="BD37" i="52"/>
  <c r="BC37" i="52"/>
  <c r="BE36" i="52"/>
  <c r="BD36" i="52"/>
  <c r="BC36" i="52"/>
  <c r="BE35" i="52"/>
  <c r="BD35" i="52"/>
  <c r="BC35" i="52"/>
  <c r="BE34" i="52"/>
  <c r="BD34" i="52"/>
  <c r="BC34" i="52"/>
  <c r="BE33" i="52"/>
  <c r="BD33" i="52"/>
  <c r="BC33" i="52"/>
  <c r="BE32" i="52"/>
  <c r="BD32" i="52"/>
  <c r="BC32" i="52"/>
  <c r="BE31" i="52"/>
  <c r="BD31" i="52"/>
  <c r="BC31" i="52"/>
  <c r="BE30" i="52"/>
  <c r="BD30" i="52"/>
  <c r="BC30" i="52"/>
  <c r="BE29" i="52"/>
  <c r="BD29" i="52"/>
  <c r="BC29" i="52"/>
  <c r="BE28" i="52"/>
  <c r="BD28" i="52"/>
  <c r="BC28" i="52"/>
  <c r="BE27" i="52"/>
  <c r="BD27" i="52"/>
  <c r="BC27" i="52"/>
  <c r="BE26" i="52"/>
  <c r="BD26" i="52"/>
  <c r="BC26" i="52"/>
  <c r="BD25" i="52"/>
  <c r="BC25" i="52"/>
  <c r="BE25" i="52" s="1"/>
  <c r="BE24" i="52"/>
  <c r="BD24" i="52"/>
  <c r="BC24" i="52"/>
  <c r="BD23" i="52"/>
  <c r="BC23" i="52"/>
  <c r="BE23" i="52" s="1"/>
  <c r="BD22" i="52"/>
  <c r="BC22" i="52"/>
  <c r="BE22" i="52" s="1"/>
  <c r="BD21" i="52"/>
  <c r="BC21" i="52"/>
  <c r="BE21" i="52" s="1"/>
  <c r="BE20" i="52"/>
  <c r="BD20" i="52"/>
  <c r="BC20" i="52"/>
  <c r="BE19" i="52"/>
  <c r="BC19" i="52"/>
  <c r="BD19" i="52" s="1"/>
  <c r="BD18" i="52"/>
  <c r="BC18" i="52"/>
  <c r="BE18" i="52" s="1"/>
  <c r="BD17" i="52"/>
  <c r="BC17" i="52"/>
  <c r="BE17" i="52" s="1"/>
  <c r="AO148" i="48" l="1"/>
  <c r="AP148" i="48" s="1"/>
  <c r="AL148" i="48"/>
  <c r="AK148" i="48"/>
  <c r="AR148" i="48" s="1"/>
  <c r="AJ148" i="48"/>
  <c r="L148" i="48"/>
  <c r="AO144" i="48"/>
  <c r="AP144" i="48" s="1"/>
  <c r="AQ144" i="48" s="1"/>
  <c r="AL144" i="48"/>
  <c r="AK144" i="48"/>
  <c r="AR144" i="48" s="1"/>
  <c r="AJ144" i="48"/>
  <c r="L144" i="48"/>
  <c r="AP140" i="48"/>
  <c r="AO140" i="48"/>
  <c r="AL140" i="48"/>
  <c r="AK140" i="48"/>
  <c r="AJ140" i="48"/>
  <c r="L140" i="48"/>
  <c r="AO53" i="52"/>
  <c r="AN53" i="52"/>
  <c r="AK53" i="52"/>
  <c r="AJ53" i="52"/>
  <c r="AI53" i="52"/>
  <c r="K53" i="52"/>
  <c r="AO49" i="52"/>
  <c r="AP49" i="52" s="1"/>
  <c r="AN49" i="52"/>
  <c r="AK49" i="52"/>
  <c r="AJ49" i="52"/>
  <c r="AI49" i="52"/>
  <c r="K49" i="52"/>
  <c r="AO45" i="52"/>
  <c r="AN45" i="52"/>
  <c r="AK45" i="52"/>
  <c r="AJ45" i="52"/>
  <c r="AI45" i="52"/>
  <c r="K45" i="52"/>
  <c r="AS41" i="52"/>
  <c r="AT41" i="52" s="1"/>
  <c r="AP41" i="52"/>
  <c r="AO41" i="52"/>
  <c r="AN41" i="52"/>
  <c r="AK41" i="52"/>
  <c r="AJ41" i="52"/>
  <c r="AI41" i="52"/>
  <c r="K41" i="52"/>
  <c r="AO37" i="52"/>
  <c r="AP37" i="52" s="1"/>
  <c r="AN37" i="52"/>
  <c r="AK37" i="52"/>
  <c r="AJ37" i="52"/>
  <c r="AI37" i="52"/>
  <c r="K37" i="52"/>
  <c r="AR33" i="52"/>
  <c r="AO33" i="52"/>
  <c r="AN33" i="52"/>
  <c r="AK33" i="52"/>
  <c r="AJ33" i="52"/>
  <c r="AI33" i="52"/>
  <c r="K33" i="52"/>
  <c r="AO29" i="52"/>
  <c r="AS29" i="52" s="1"/>
  <c r="AT29" i="52" s="1"/>
  <c r="AN29" i="52"/>
  <c r="AK29" i="52"/>
  <c r="AJ29" i="52"/>
  <c r="AI29" i="52"/>
  <c r="K29" i="52"/>
  <c r="AN25" i="52"/>
  <c r="AO25" i="52" s="1"/>
  <c r="AK25" i="52"/>
  <c r="AJ25" i="52"/>
  <c r="AQ25" i="52" s="1"/>
  <c r="AI25" i="52"/>
  <c r="K25" i="52"/>
  <c r="AN21" i="52"/>
  <c r="AO21" i="52" s="1"/>
  <c r="AK21" i="52"/>
  <c r="AJ21" i="52"/>
  <c r="AQ21" i="52" s="1"/>
  <c r="AI21" i="52"/>
  <c r="K21" i="52"/>
  <c r="AO17" i="52"/>
  <c r="AP17" i="52" s="1"/>
  <c r="AN17" i="52"/>
  <c r="AK17" i="52"/>
  <c r="AJ17" i="52"/>
  <c r="AI17" i="52"/>
  <c r="K17" i="52"/>
  <c r="BF37" i="52" l="1"/>
  <c r="BG37" i="52" s="1"/>
  <c r="BH49" i="52"/>
  <c r="BI49" i="52" s="1"/>
  <c r="BF49" i="52"/>
  <c r="BH53" i="52"/>
  <c r="BI53" i="52" s="1"/>
  <c r="BH29" i="52"/>
  <c r="BI29" i="52" s="1"/>
  <c r="BF17" i="52"/>
  <c r="BG17" i="52" s="1"/>
  <c r="BH25" i="52"/>
  <c r="BI25" i="52" s="1"/>
  <c r="BH45" i="52"/>
  <c r="BI45" i="52" s="1"/>
  <c r="BI140" i="48"/>
  <c r="BJ140" i="48" s="1"/>
  <c r="BI144" i="48"/>
  <c r="BJ144" i="48" s="1"/>
  <c r="AS144" i="48"/>
  <c r="AT148" i="48"/>
  <c r="AU148" i="48" s="1"/>
  <c r="BG144" i="48"/>
  <c r="BI148" i="48"/>
  <c r="BJ148" i="48" s="1"/>
  <c r="AS148" i="48"/>
  <c r="BG140" i="48"/>
  <c r="AT144" i="48"/>
  <c r="AU144" i="48" s="1"/>
  <c r="AQ148" i="48"/>
  <c r="BG148" i="48"/>
  <c r="AS140" i="48"/>
  <c r="AT140" i="48"/>
  <c r="AU140" i="48" s="1"/>
  <c r="AQ140" i="48"/>
  <c r="BJ49" i="52"/>
  <c r="BK49" i="52" s="1"/>
  <c r="BG49" i="52"/>
  <c r="BH37" i="52"/>
  <c r="BI37" i="52" s="1"/>
  <c r="AS25" i="52"/>
  <c r="AT25" i="52" s="1"/>
  <c r="BH41" i="52"/>
  <c r="BI41" i="52" s="1"/>
  <c r="BF45" i="52"/>
  <c r="AS33" i="52"/>
  <c r="AT33" i="52" s="1"/>
  <c r="AS53" i="52"/>
  <c r="AT53" i="52" s="1"/>
  <c r="BF29" i="52"/>
  <c r="BJ29" i="52" s="1"/>
  <c r="BK29" i="52" s="1"/>
  <c r="AS49" i="52"/>
  <c r="AT49" i="52" s="1"/>
  <c r="BF41" i="52"/>
  <c r="BG41" i="52" s="1"/>
  <c r="AR29" i="52"/>
  <c r="BH33" i="52"/>
  <c r="BI33" i="52" s="1"/>
  <c r="AR41" i="52"/>
  <c r="BJ41" i="52"/>
  <c r="BK41" i="52" s="1"/>
  <c r="BH21" i="52"/>
  <c r="BI21" i="52" s="1"/>
  <c r="AR21" i="52"/>
  <c r="AS21" i="52"/>
  <c r="AT21" i="52" s="1"/>
  <c r="BF21" i="52"/>
  <c r="AP21" i="52"/>
  <c r="BH17" i="52"/>
  <c r="BI17" i="52" s="1"/>
  <c r="AP25" i="52"/>
  <c r="BF25" i="52"/>
  <c r="AR49" i="52"/>
  <c r="AS17" i="52"/>
  <c r="AT17" i="52" s="1"/>
  <c r="AP45" i="52"/>
  <c r="AR25" i="52"/>
  <c r="AP33" i="52"/>
  <c r="BF33" i="52"/>
  <c r="AS37" i="52"/>
  <c r="AT37" i="52" s="1"/>
  <c r="AR45" i="52"/>
  <c r="AP53" i="52"/>
  <c r="BF53" i="52"/>
  <c r="AS45" i="52"/>
  <c r="AT45" i="52" s="1"/>
  <c r="AP29" i="52"/>
  <c r="AR53" i="52"/>
  <c r="AR17" i="52"/>
  <c r="AR37" i="52"/>
  <c r="BJ37" i="52" l="1"/>
  <c r="BK37" i="52" s="1"/>
  <c r="BJ45" i="52"/>
  <c r="BK45" i="52" s="1"/>
  <c r="BG29" i="52"/>
  <c r="BK140" i="48"/>
  <c r="BL140" i="48" s="1"/>
  <c r="BH140" i="48"/>
  <c r="BH144" i="48"/>
  <c r="BK144" i="48"/>
  <c r="BL144" i="48" s="1"/>
  <c r="BK148" i="48"/>
  <c r="BL148" i="48" s="1"/>
  <c r="BH148" i="48"/>
  <c r="BG45" i="52"/>
  <c r="BJ25" i="52"/>
  <c r="BK25" i="52" s="1"/>
  <c r="BG25" i="52"/>
  <c r="BJ53" i="52"/>
  <c r="BK53" i="52" s="1"/>
  <c r="BG53" i="52"/>
  <c r="BJ17" i="52"/>
  <c r="BK17" i="52" s="1"/>
  <c r="BJ21" i="52"/>
  <c r="BK21" i="52" s="1"/>
  <c r="BG21" i="52"/>
  <c r="BJ33" i="52"/>
  <c r="BK33" i="52" s="1"/>
  <c r="BG33" i="52"/>
  <c r="AQ49" i="51" l="1"/>
  <c r="AQ45" i="51"/>
  <c r="AQ41" i="51"/>
  <c r="AQ37" i="51"/>
  <c r="AQ33" i="51"/>
  <c r="AQ29" i="51"/>
  <c r="AQ25" i="51"/>
  <c r="AS25" i="51" s="1"/>
  <c r="AT25" i="51" s="1"/>
  <c r="AQ21" i="51"/>
  <c r="BE52" i="51"/>
  <c r="BD52" i="51"/>
  <c r="BC52" i="51"/>
  <c r="BE51" i="51"/>
  <c r="BD51" i="51"/>
  <c r="BC51" i="51"/>
  <c r="BE50" i="51"/>
  <c r="BD50" i="51"/>
  <c r="BC50" i="51"/>
  <c r="BE49" i="51"/>
  <c r="BD49" i="51"/>
  <c r="BC49" i="51"/>
  <c r="BE48" i="51"/>
  <c r="BD48" i="51"/>
  <c r="BC48" i="51"/>
  <c r="BE47" i="51"/>
  <c r="BD47" i="51"/>
  <c r="BC47" i="51"/>
  <c r="BE46" i="51"/>
  <c r="BD46" i="51"/>
  <c r="BC46" i="51"/>
  <c r="BE45" i="51"/>
  <c r="BD45" i="51"/>
  <c r="BC45" i="51"/>
  <c r="BE44" i="51"/>
  <c r="BD44" i="51"/>
  <c r="BC44" i="51"/>
  <c r="BE43" i="51"/>
  <c r="BD43" i="51"/>
  <c r="BC43" i="51"/>
  <c r="BE42" i="51"/>
  <c r="BD42" i="51"/>
  <c r="BC42" i="51"/>
  <c r="BE41" i="51"/>
  <c r="BD41" i="51"/>
  <c r="BC41" i="51"/>
  <c r="BE40" i="51"/>
  <c r="BD40" i="51"/>
  <c r="BC40" i="51"/>
  <c r="BE39" i="51"/>
  <c r="BD39" i="51"/>
  <c r="BC39" i="51"/>
  <c r="BE38" i="51"/>
  <c r="BD38" i="51"/>
  <c r="BC38" i="51"/>
  <c r="BE37" i="51"/>
  <c r="BD37" i="51"/>
  <c r="BC37" i="51"/>
  <c r="BE36" i="51"/>
  <c r="BD36" i="51"/>
  <c r="BC36" i="51"/>
  <c r="BE35" i="51"/>
  <c r="BD35" i="51"/>
  <c r="BC35" i="51"/>
  <c r="BE34" i="51"/>
  <c r="BD34" i="51"/>
  <c r="BC34" i="51"/>
  <c r="BE33" i="51"/>
  <c r="BD33" i="51"/>
  <c r="BC33" i="51"/>
  <c r="BE32" i="51"/>
  <c r="BC32" i="51"/>
  <c r="BD32" i="51" s="1"/>
  <c r="BD31" i="51"/>
  <c r="BC31" i="51"/>
  <c r="BE31" i="51" s="1"/>
  <c r="BD30" i="51"/>
  <c r="BC30" i="51"/>
  <c r="BE30" i="51" s="1"/>
  <c r="BD29" i="51"/>
  <c r="BC29" i="51"/>
  <c r="BE29" i="51" s="1"/>
  <c r="BD28" i="51"/>
  <c r="BC28" i="51"/>
  <c r="BE28" i="51" s="1"/>
  <c r="BD27" i="51"/>
  <c r="BC27" i="51"/>
  <c r="BE27" i="51" s="1"/>
  <c r="BD26" i="51"/>
  <c r="BC26" i="51"/>
  <c r="BE26" i="51" s="1"/>
  <c r="BD25" i="51"/>
  <c r="BC25" i="51"/>
  <c r="BE25" i="51" s="1"/>
  <c r="BE24" i="51"/>
  <c r="BD24" i="51"/>
  <c r="BC24" i="51"/>
  <c r="BD23" i="51"/>
  <c r="BC23" i="51"/>
  <c r="BE23" i="51" s="1"/>
  <c r="BD22" i="51"/>
  <c r="BC22" i="51"/>
  <c r="BE22" i="51" s="1"/>
  <c r="BE21" i="51"/>
  <c r="BD21" i="51"/>
  <c r="BC21" i="51"/>
  <c r="BE20" i="51"/>
  <c r="BC20" i="51"/>
  <c r="BD20" i="51" s="1"/>
  <c r="BD19" i="51"/>
  <c r="BC19" i="51"/>
  <c r="BE19" i="51" s="1"/>
  <c r="BD18" i="51"/>
  <c r="BC18" i="51"/>
  <c r="BE18" i="51" s="1"/>
  <c r="BD17" i="51"/>
  <c r="BC17" i="51"/>
  <c r="BE17" i="51" s="1"/>
  <c r="AQ17" i="51"/>
  <c r="AR116" i="48"/>
  <c r="AR112" i="48"/>
  <c r="AR108" i="48"/>
  <c r="BF119" i="48"/>
  <c r="BD119" i="48"/>
  <c r="BE119" i="48" s="1"/>
  <c r="BE118" i="48"/>
  <c r="BD118" i="48"/>
  <c r="BF118" i="48" s="1"/>
  <c r="BE117" i="48"/>
  <c r="BD117" i="48"/>
  <c r="BF117" i="48" s="1"/>
  <c r="BE116" i="48"/>
  <c r="BD116" i="48"/>
  <c r="BF116" i="48" s="1"/>
  <c r="BE115" i="48"/>
  <c r="BD115" i="48"/>
  <c r="BF115" i="48" s="1"/>
  <c r="BE114" i="48"/>
  <c r="BD114" i="48"/>
  <c r="BF114" i="48" s="1"/>
  <c r="BE113" i="48"/>
  <c r="BD113" i="48"/>
  <c r="BF113" i="48" s="1"/>
  <c r="BE112" i="48"/>
  <c r="BD112" i="48"/>
  <c r="BF112" i="48" s="1"/>
  <c r="BE111" i="48"/>
  <c r="BD111" i="48"/>
  <c r="BF111" i="48" s="1"/>
  <c r="BE110" i="48"/>
  <c r="BD110" i="48"/>
  <c r="BF110" i="48" s="1"/>
  <c r="BE109" i="48"/>
  <c r="BD109" i="48"/>
  <c r="BF109" i="48" s="1"/>
  <c r="BE108" i="48"/>
  <c r="BD108" i="48"/>
  <c r="BF108" i="48" s="1"/>
  <c r="BF107" i="48"/>
  <c r="BD107" i="48"/>
  <c r="BE107" i="48" s="1"/>
  <c r="BE106" i="48"/>
  <c r="BD106" i="48"/>
  <c r="BF106" i="48" s="1"/>
  <c r="BE105" i="48"/>
  <c r="BD105" i="48"/>
  <c r="BF105" i="48" s="1"/>
  <c r="BE104" i="48"/>
  <c r="BD104" i="48"/>
  <c r="BF104" i="48" s="1"/>
  <c r="AR104" i="48"/>
  <c r="AP116" i="48"/>
  <c r="AO116" i="48"/>
  <c r="AL116" i="48"/>
  <c r="AK116" i="48"/>
  <c r="AJ116" i="48"/>
  <c r="L116" i="48"/>
  <c r="AP112" i="48"/>
  <c r="AO112" i="48"/>
  <c r="AL112" i="48"/>
  <c r="AK112" i="48"/>
  <c r="AJ112" i="48"/>
  <c r="L112" i="48"/>
  <c r="AP108" i="48"/>
  <c r="AO108" i="48"/>
  <c r="AL108" i="48"/>
  <c r="AK108" i="48"/>
  <c r="AJ108" i="48"/>
  <c r="L108" i="48"/>
  <c r="AP104" i="48"/>
  <c r="AQ104" i="48" s="1"/>
  <c r="AO104" i="48"/>
  <c r="AL104" i="48"/>
  <c r="AK104" i="48"/>
  <c r="AJ104" i="48"/>
  <c r="L104" i="48"/>
  <c r="AO49" i="51"/>
  <c r="AN49" i="51"/>
  <c r="AK49" i="51"/>
  <c r="AJ49" i="51"/>
  <c r="AI49" i="51"/>
  <c r="K49" i="51"/>
  <c r="AS45" i="51"/>
  <c r="AT45" i="51" s="1"/>
  <c r="AO45" i="51"/>
  <c r="AP45" i="51" s="1"/>
  <c r="AN45" i="51"/>
  <c r="AK45" i="51"/>
  <c r="AJ45" i="51"/>
  <c r="AI45" i="51"/>
  <c r="K45" i="51"/>
  <c r="AR41" i="51"/>
  <c r="AO41" i="51"/>
  <c r="AN41" i="51"/>
  <c r="AK41" i="51"/>
  <c r="AJ41" i="51"/>
  <c r="AI41" i="51"/>
  <c r="K41" i="51"/>
  <c r="AR37" i="51"/>
  <c r="AO37" i="51"/>
  <c r="AN37" i="51"/>
  <c r="AK37" i="51"/>
  <c r="AJ37" i="51"/>
  <c r="AI37" i="51"/>
  <c r="K37" i="51"/>
  <c r="AR33" i="51"/>
  <c r="AO33" i="51"/>
  <c r="BF33" i="51" s="1"/>
  <c r="AN33" i="51"/>
  <c r="AK33" i="51"/>
  <c r="AJ33" i="51"/>
  <c r="AI33" i="51"/>
  <c r="K33" i="51"/>
  <c r="AO29" i="51"/>
  <c r="AN29" i="51"/>
  <c r="AK29" i="51"/>
  <c r="AJ29" i="51"/>
  <c r="AI29" i="51"/>
  <c r="K29" i="51"/>
  <c r="AP25" i="51"/>
  <c r="AO25" i="51"/>
  <c r="AN25" i="51"/>
  <c r="AK25" i="51"/>
  <c r="AJ25" i="51"/>
  <c r="AI25" i="51"/>
  <c r="K25" i="51"/>
  <c r="AS21" i="51"/>
  <c r="AT21" i="51" s="1"/>
  <c r="AO21" i="51"/>
  <c r="AN21" i="51"/>
  <c r="AK21" i="51"/>
  <c r="AJ21" i="51"/>
  <c r="AI21" i="51"/>
  <c r="K21" i="51"/>
  <c r="AO17" i="51"/>
  <c r="AS17" i="51" s="1"/>
  <c r="AT17" i="51" s="1"/>
  <c r="AN17" i="51"/>
  <c r="AK17" i="51"/>
  <c r="AJ17" i="51"/>
  <c r="AI17" i="51"/>
  <c r="K17" i="51"/>
  <c r="AQ53" i="50"/>
  <c r="AQ49" i="50"/>
  <c r="AQ45" i="50"/>
  <c r="AQ41" i="50"/>
  <c r="AQ37" i="50"/>
  <c r="AQ33" i="50"/>
  <c r="AQ29" i="50"/>
  <c r="AQ21" i="50"/>
  <c r="BE56" i="50"/>
  <c r="BD56" i="50"/>
  <c r="BC56" i="50"/>
  <c r="BE55" i="50"/>
  <c r="BD55" i="50"/>
  <c r="BC55" i="50"/>
  <c r="BE54" i="50"/>
  <c r="BD54" i="50"/>
  <c r="BC54" i="50"/>
  <c r="BE53" i="50"/>
  <c r="BD53" i="50"/>
  <c r="BC53" i="50"/>
  <c r="BE52" i="50"/>
  <c r="BD52" i="50"/>
  <c r="BC52" i="50"/>
  <c r="BE51" i="50"/>
  <c r="BD51" i="50"/>
  <c r="BC51" i="50"/>
  <c r="BE50" i="50"/>
  <c r="BD50" i="50"/>
  <c r="BC50" i="50"/>
  <c r="BE49" i="50"/>
  <c r="BD49" i="50"/>
  <c r="BC49" i="50"/>
  <c r="BE48" i="50"/>
  <c r="BD48" i="50"/>
  <c r="BC48" i="50"/>
  <c r="BE47" i="50"/>
  <c r="BD47" i="50"/>
  <c r="BC47" i="50"/>
  <c r="BE46" i="50"/>
  <c r="BD46" i="50"/>
  <c r="BC46" i="50"/>
  <c r="BE45" i="50"/>
  <c r="BD45" i="50"/>
  <c r="BC45" i="50"/>
  <c r="BE44" i="50"/>
  <c r="BD44" i="50"/>
  <c r="BC44" i="50"/>
  <c r="BE43" i="50"/>
  <c r="BD43" i="50"/>
  <c r="BC43" i="50"/>
  <c r="BE42" i="50"/>
  <c r="BD42" i="50"/>
  <c r="BC42" i="50"/>
  <c r="BE41" i="50"/>
  <c r="BD41" i="50"/>
  <c r="BC41" i="50"/>
  <c r="BE40" i="50"/>
  <c r="BD40" i="50"/>
  <c r="BC40" i="50"/>
  <c r="BE39" i="50"/>
  <c r="BD39" i="50"/>
  <c r="BC39" i="50"/>
  <c r="BE38" i="50"/>
  <c r="BD38" i="50"/>
  <c r="BC38" i="50"/>
  <c r="BE37" i="50"/>
  <c r="BD37" i="50"/>
  <c r="BC37" i="50"/>
  <c r="BE36" i="50"/>
  <c r="BD36" i="50"/>
  <c r="BC36" i="50"/>
  <c r="BE35" i="50"/>
  <c r="BD35" i="50"/>
  <c r="BC35" i="50"/>
  <c r="BE34" i="50"/>
  <c r="BD34" i="50"/>
  <c r="BC34" i="50"/>
  <c r="BE33" i="50"/>
  <c r="BD33" i="50"/>
  <c r="BC33" i="50"/>
  <c r="BE32" i="50"/>
  <c r="BD32" i="50"/>
  <c r="BC32" i="50"/>
  <c r="BE31" i="50"/>
  <c r="BD31" i="50"/>
  <c r="BC31" i="50"/>
  <c r="BE30" i="50"/>
  <c r="BD30" i="50"/>
  <c r="BC30" i="50"/>
  <c r="BD29" i="50"/>
  <c r="BC29" i="50"/>
  <c r="BE29" i="50" s="1"/>
  <c r="BE28" i="50"/>
  <c r="BD28" i="50"/>
  <c r="BC28" i="50"/>
  <c r="BE27" i="50"/>
  <c r="BD27" i="50"/>
  <c r="BC27" i="50"/>
  <c r="BE26" i="50"/>
  <c r="BD26" i="50"/>
  <c r="BC26" i="50"/>
  <c r="BD25" i="50"/>
  <c r="BC25" i="50"/>
  <c r="BE25" i="50" s="1"/>
  <c r="BE24" i="50"/>
  <c r="BD24" i="50"/>
  <c r="BC24" i="50"/>
  <c r="BE23" i="50"/>
  <c r="BD23" i="50"/>
  <c r="BC23" i="50"/>
  <c r="BE22" i="50"/>
  <c r="BD22" i="50"/>
  <c r="BC22" i="50"/>
  <c r="BD21" i="50"/>
  <c r="BC21" i="50"/>
  <c r="BE21" i="50" s="1"/>
  <c r="BE20" i="50"/>
  <c r="BD20" i="50"/>
  <c r="BC20" i="50"/>
  <c r="BE19" i="50"/>
  <c r="BD19" i="50"/>
  <c r="BC19" i="50"/>
  <c r="BE18" i="50"/>
  <c r="BD18" i="50"/>
  <c r="BC18" i="50"/>
  <c r="BE17" i="50"/>
  <c r="BD17" i="50"/>
  <c r="BC17" i="50"/>
  <c r="AQ17" i="50"/>
  <c r="AR164" i="48"/>
  <c r="AR156" i="48"/>
  <c r="AS156" i="48" s="1"/>
  <c r="BF167" i="48"/>
  <c r="BE167" i="48"/>
  <c r="BD167" i="48"/>
  <c r="BF166" i="48"/>
  <c r="BE166" i="48"/>
  <c r="BD166" i="48"/>
  <c r="BF165" i="48"/>
  <c r="BE165" i="48"/>
  <c r="BD165" i="48"/>
  <c r="BE164" i="48"/>
  <c r="BD164" i="48"/>
  <c r="BF164" i="48" s="1"/>
  <c r="BF163" i="48"/>
  <c r="BE163" i="48"/>
  <c r="BD163" i="48"/>
  <c r="BF162" i="48"/>
  <c r="BE162" i="48"/>
  <c r="BD162" i="48"/>
  <c r="BF161" i="48"/>
  <c r="BE161" i="48"/>
  <c r="BD161" i="48"/>
  <c r="BE160" i="48"/>
  <c r="BD160" i="48"/>
  <c r="BF160" i="48" s="1"/>
  <c r="BF159" i="48"/>
  <c r="BE159" i="48"/>
  <c r="BD159" i="48"/>
  <c r="BF158" i="48"/>
  <c r="BE158" i="48"/>
  <c r="BD158" i="48"/>
  <c r="BF157" i="48"/>
  <c r="BE157" i="48"/>
  <c r="BD157" i="48"/>
  <c r="BE156" i="48"/>
  <c r="BD156" i="48"/>
  <c r="BF156" i="48" s="1"/>
  <c r="BF155" i="48"/>
  <c r="BE155" i="48"/>
  <c r="BD155" i="48"/>
  <c r="BF154" i="48"/>
  <c r="BE154" i="48"/>
  <c r="BD154" i="48"/>
  <c r="BF153" i="48"/>
  <c r="BE153" i="48"/>
  <c r="BD153" i="48"/>
  <c r="BE152" i="48"/>
  <c r="BD152" i="48"/>
  <c r="BF152" i="48" s="1"/>
  <c r="AR152" i="48"/>
  <c r="AP164" i="48"/>
  <c r="AO164" i="48"/>
  <c r="AL164" i="48"/>
  <c r="AK164" i="48"/>
  <c r="AJ164" i="48"/>
  <c r="L164" i="48"/>
  <c r="AO160" i="48"/>
  <c r="AP160" i="48" s="1"/>
  <c r="AL160" i="48"/>
  <c r="AK160" i="48"/>
  <c r="AR160" i="48" s="1"/>
  <c r="AJ160" i="48"/>
  <c r="L160" i="48"/>
  <c r="AP156" i="48"/>
  <c r="AO156" i="48"/>
  <c r="AL156" i="48"/>
  <c r="AK156" i="48"/>
  <c r="AJ156" i="48"/>
  <c r="L156" i="48"/>
  <c r="AP152" i="48"/>
  <c r="AO152" i="48"/>
  <c r="AL152" i="48"/>
  <c r="AK152" i="48"/>
  <c r="AJ152" i="48"/>
  <c r="L152" i="48"/>
  <c r="AS41" i="51" l="1"/>
  <c r="AT41" i="51" s="1"/>
  <c r="AP41" i="51"/>
  <c r="BF41" i="51"/>
  <c r="AT104" i="48"/>
  <c r="AU104" i="48" s="1"/>
  <c r="BH37" i="51"/>
  <c r="BI37" i="51" s="1"/>
  <c r="AS37" i="51"/>
  <c r="AT37" i="51" s="1"/>
  <c r="BF17" i="51"/>
  <c r="BG17" i="51" s="1"/>
  <c r="AS49" i="51"/>
  <c r="AT49" i="51" s="1"/>
  <c r="BH49" i="51"/>
  <c r="BI49" i="51" s="1"/>
  <c r="AP17" i="51"/>
  <c r="BF21" i="51"/>
  <c r="BG21" i="51" s="1"/>
  <c r="AS29" i="51"/>
  <c r="AT29" i="51" s="1"/>
  <c r="BH33" i="51"/>
  <c r="BI33" i="51" s="1"/>
  <c r="BF45" i="51"/>
  <c r="BG45" i="51" s="1"/>
  <c r="BH41" i="51"/>
  <c r="BI41" i="51" s="1"/>
  <c r="BG108" i="48"/>
  <c r="BH108" i="48" s="1"/>
  <c r="BG112" i="48"/>
  <c r="BH112" i="48" s="1"/>
  <c r="BG104" i="48"/>
  <c r="BI108" i="48"/>
  <c r="BJ108" i="48" s="1"/>
  <c r="AT108" i="48"/>
  <c r="AU108" i="48" s="1"/>
  <c r="AT112" i="48"/>
  <c r="AU112" i="48" s="1"/>
  <c r="AQ112" i="48"/>
  <c r="BI112" i="48"/>
  <c r="BJ112" i="48" s="1"/>
  <c r="AT116" i="48"/>
  <c r="AU116" i="48" s="1"/>
  <c r="BI116" i="48"/>
  <c r="BJ116" i="48" s="1"/>
  <c r="BH104" i="48"/>
  <c r="AS108" i="48"/>
  <c r="AQ116" i="48"/>
  <c r="BG116" i="48"/>
  <c r="AS116" i="48"/>
  <c r="AS104" i="48"/>
  <c r="BI104" i="48"/>
  <c r="BJ104" i="48" s="1"/>
  <c r="AS112" i="48"/>
  <c r="AQ108" i="48"/>
  <c r="BF25" i="51"/>
  <c r="BH17" i="51"/>
  <c r="BI17" i="51" s="1"/>
  <c r="BH29" i="51"/>
  <c r="BI29" i="51" s="1"/>
  <c r="BG33" i="51"/>
  <c r="AR21" i="51"/>
  <c r="BH21" i="51"/>
  <c r="BI21" i="51" s="1"/>
  <c r="AP29" i="51"/>
  <c r="BF29" i="51"/>
  <c r="AS33" i="51"/>
  <c r="AT33" i="51" s="1"/>
  <c r="BG41" i="51"/>
  <c r="AP49" i="51"/>
  <c r="BF49" i="51"/>
  <c r="AR29" i="51"/>
  <c r="AP37" i="51"/>
  <c r="BF37" i="51"/>
  <c r="AR17" i="51"/>
  <c r="AR49" i="51"/>
  <c r="AR25" i="51"/>
  <c r="BH25" i="51"/>
  <c r="BI25" i="51" s="1"/>
  <c r="AP33" i="51"/>
  <c r="AP21" i="51"/>
  <c r="AR45" i="51"/>
  <c r="BH45" i="51"/>
  <c r="BI45" i="51" s="1"/>
  <c r="AT164" i="48"/>
  <c r="AU164" i="48" s="1"/>
  <c r="BG156" i="48"/>
  <c r="BH156" i="48" s="1"/>
  <c r="AT152" i="48"/>
  <c r="AU152" i="48" s="1"/>
  <c r="BI164" i="48"/>
  <c r="BJ164" i="48" s="1"/>
  <c r="BI152" i="48"/>
  <c r="BJ152" i="48" s="1"/>
  <c r="AT160" i="48"/>
  <c r="AU160" i="48" s="1"/>
  <c r="BG160" i="48"/>
  <c r="AQ160" i="48"/>
  <c r="BI160" i="48"/>
  <c r="BJ160" i="48" s="1"/>
  <c r="AS160" i="48"/>
  <c r="AQ164" i="48"/>
  <c r="BG164" i="48"/>
  <c r="BI156" i="48"/>
  <c r="BJ156" i="48" s="1"/>
  <c r="AQ152" i="48"/>
  <c r="BG152" i="48"/>
  <c r="AT156" i="48"/>
  <c r="AU156" i="48" s="1"/>
  <c r="AS164" i="48"/>
  <c r="AS152" i="48"/>
  <c r="AQ156" i="48"/>
  <c r="BJ33" i="51" l="1"/>
  <c r="BK33" i="51" s="1"/>
  <c r="BK112" i="48"/>
  <c r="BL112" i="48" s="1"/>
  <c r="BK108" i="48"/>
  <c r="BL108" i="48" s="1"/>
  <c r="BJ45" i="51"/>
  <c r="BK45" i="51" s="1"/>
  <c r="BJ41" i="51"/>
  <c r="BK41" i="51" s="1"/>
  <c r="BK104" i="48"/>
  <c r="BL104" i="48" s="1"/>
  <c r="BK116" i="48"/>
  <c r="BL116" i="48" s="1"/>
  <c r="BH116" i="48"/>
  <c r="BJ29" i="51"/>
  <c r="BK29" i="51" s="1"/>
  <c r="BG29" i="51"/>
  <c r="BJ37" i="51"/>
  <c r="BK37" i="51" s="1"/>
  <c r="BG37" i="51"/>
  <c r="BJ21" i="51"/>
  <c r="BK21" i="51" s="1"/>
  <c r="BJ49" i="51"/>
  <c r="BK49" i="51" s="1"/>
  <c r="BG49" i="51"/>
  <c r="BJ17" i="51"/>
  <c r="BK17" i="51" s="1"/>
  <c r="BG25" i="51"/>
  <c r="BJ25" i="51"/>
  <c r="BK25" i="51" s="1"/>
  <c r="BK152" i="48"/>
  <c r="BL152" i="48" s="1"/>
  <c r="BH152" i="48"/>
  <c r="BK156" i="48"/>
  <c r="BL156" i="48" s="1"/>
  <c r="BH160" i="48"/>
  <c r="BK160" i="48"/>
  <c r="BL160" i="48" s="1"/>
  <c r="BK164" i="48"/>
  <c r="BL164" i="48" s="1"/>
  <c r="BH164" i="48"/>
  <c r="AO53" i="50" l="1"/>
  <c r="AN53" i="50"/>
  <c r="AK53" i="50"/>
  <c r="AJ53" i="50"/>
  <c r="AI53" i="50"/>
  <c r="K53" i="50"/>
  <c r="AS49" i="50"/>
  <c r="AT49" i="50" s="1"/>
  <c r="AP49" i="50"/>
  <c r="AO49" i="50"/>
  <c r="AN49" i="50"/>
  <c r="AK49" i="50"/>
  <c r="AJ49" i="50"/>
  <c r="AI49" i="50"/>
  <c r="K49" i="50"/>
  <c r="BH45" i="50"/>
  <c r="BI45" i="50" s="1"/>
  <c r="AO45" i="50"/>
  <c r="AN45" i="50"/>
  <c r="AK45" i="50"/>
  <c r="AJ45" i="50"/>
  <c r="AI45" i="50"/>
  <c r="K45" i="50"/>
  <c r="BH41" i="50"/>
  <c r="BI41" i="50" s="1"/>
  <c r="AO41" i="50"/>
  <c r="AP41" i="50" s="1"/>
  <c r="AN41" i="50"/>
  <c r="AK41" i="50"/>
  <c r="AJ41" i="50"/>
  <c r="AI41" i="50"/>
  <c r="K41" i="50"/>
  <c r="BF37" i="50"/>
  <c r="BH37" i="50"/>
  <c r="BI37" i="50" s="1"/>
  <c r="AP37" i="50"/>
  <c r="AO37" i="50"/>
  <c r="AN37" i="50"/>
  <c r="AK37" i="50"/>
  <c r="AJ37" i="50"/>
  <c r="AI37" i="50"/>
  <c r="K37" i="50"/>
  <c r="BF33" i="50"/>
  <c r="AR33" i="50"/>
  <c r="AO33" i="50"/>
  <c r="AS33" i="50" s="1"/>
  <c r="AT33" i="50" s="1"/>
  <c r="AN33" i="50"/>
  <c r="AK33" i="50"/>
  <c r="AJ33" i="50"/>
  <c r="AI33" i="50"/>
  <c r="K33" i="50"/>
  <c r="BH29" i="50"/>
  <c r="BI29" i="50" s="1"/>
  <c r="AR29" i="50"/>
  <c r="AO29" i="50"/>
  <c r="BF29" i="50" s="1"/>
  <c r="AN29" i="50"/>
  <c r="AK29" i="50"/>
  <c r="AJ29" i="50"/>
  <c r="AI29" i="50"/>
  <c r="K29" i="50"/>
  <c r="AN25" i="50"/>
  <c r="AO25" i="50" s="1"/>
  <c r="AK25" i="50"/>
  <c r="AJ25" i="50"/>
  <c r="AQ25" i="50" s="1"/>
  <c r="AI25" i="50"/>
  <c r="K25" i="50"/>
  <c r="BH21" i="50"/>
  <c r="BI21" i="50" s="1"/>
  <c r="AO21" i="50"/>
  <c r="AS21" i="50" s="1"/>
  <c r="AT21" i="50" s="1"/>
  <c r="AN21" i="50"/>
  <c r="AK21" i="50"/>
  <c r="AJ21" i="50"/>
  <c r="AI21" i="50"/>
  <c r="K21" i="50"/>
  <c r="AO17" i="50"/>
  <c r="AS17" i="50" s="1"/>
  <c r="AT17" i="50" s="1"/>
  <c r="AN17" i="50"/>
  <c r="AK17" i="50"/>
  <c r="AJ17" i="50"/>
  <c r="AI17" i="50"/>
  <c r="K17" i="50"/>
  <c r="AR128" i="48"/>
  <c r="AS128" i="48" s="1"/>
  <c r="AR124" i="48"/>
  <c r="BF135" i="48"/>
  <c r="BE135" i="48"/>
  <c r="BD135" i="48"/>
  <c r="BF134" i="48"/>
  <c r="BE134" i="48"/>
  <c r="BD134" i="48"/>
  <c r="BF133" i="48"/>
  <c r="BE133" i="48"/>
  <c r="BD133" i="48"/>
  <c r="BE132" i="48"/>
  <c r="BD132" i="48"/>
  <c r="BF132" i="48" s="1"/>
  <c r="BF131" i="48"/>
  <c r="BE131" i="48"/>
  <c r="BD131" i="48"/>
  <c r="BE130" i="48"/>
  <c r="BD130" i="48"/>
  <c r="BF130" i="48" s="1"/>
  <c r="BE129" i="48"/>
  <c r="BD129" i="48"/>
  <c r="BF129" i="48" s="1"/>
  <c r="BE128" i="48"/>
  <c r="BD128" i="48"/>
  <c r="BF128" i="48" s="1"/>
  <c r="BF126" i="48"/>
  <c r="BE126" i="48"/>
  <c r="BD126" i="48"/>
  <c r="BF125" i="48"/>
  <c r="BE125" i="48"/>
  <c r="BD125" i="48"/>
  <c r="BE124" i="48"/>
  <c r="BD124" i="48"/>
  <c r="BF124" i="48" s="1"/>
  <c r="BF122" i="48"/>
  <c r="BE122" i="48"/>
  <c r="BD122" i="48"/>
  <c r="BE121" i="48"/>
  <c r="BD121" i="48"/>
  <c r="BF121" i="48" s="1"/>
  <c r="BE120" i="48"/>
  <c r="BD120" i="48"/>
  <c r="BF120" i="48" s="1"/>
  <c r="AR120" i="48"/>
  <c r="AS120" i="48" s="1"/>
  <c r="AO132" i="48"/>
  <c r="AP132" i="48" s="1"/>
  <c r="AL132" i="48"/>
  <c r="AK132" i="48"/>
  <c r="AR132" i="48" s="1"/>
  <c r="AJ132" i="48"/>
  <c r="L132" i="48"/>
  <c r="AP128" i="48"/>
  <c r="AO128" i="48"/>
  <c r="AL128" i="48"/>
  <c r="AK128" i="48"/>
  <c r="AJ128" i="48"/>
  <c r="L128" i="48"/>
  <c r="AP124" i="48"/>
  <c r="AO124" i="48"/>
  <c r="AL124" i="48"/>
  <c r="AK124" i="48"/>
  <c r="AJ124" i="48"/>
  <c r="L124" i="48"/>
  <c r="AP120" i="48"/>
  <c r="AO120" i="48"/>
  <c r="AL120" i="48"/>
  <c r="AK120" i="48"/>
  <c r="AJ120" i="48"/>
  <c r="L120" i="48"/>
  <c r="AS29" i="50" l="1"/>
  <c r="AT29" i="50" s="1"/>
  <c r="AP33" i="50"/>
  <c r="BF25" i="50"/>
  <c r="BG25" i="50" s="1"/>
  <c r="BH17" i="50"/>
  <c r="BI17" i="50" s="1"/>
  <c r="BH33" i="50"/>
  <c r="BI33" i="50" s="1"/>
  <c r="AS41" i="50"/>
  <c r="AT41" i="50" s="1"/>
  <c r="BF49" i="50"/>
  <c r="BG49" i="50" s="1"/>
  <c r="BF41" i="50"/>
  <c r="BJ41" i="50" s="1"/>
  <c r="BK41" i="50" s="1"/>
  <c r="AS53" i="50"/>
  <c r="AT53" i="50" s="1"/>
  <c r="BF45" i="50"/>
  <c r="BJ45" i="50" s="1"/>
  <c r="BK45" i="50" s="1"/>
  <c r="BH53" i="50"/>
  <c r="BI53" i="50" s="1"/>
  <c r="AS37" i="50"/>
  <c r="AT37" i="50" s="1"/>
  <c r="BJ29" i="50"/>
  <c r="BK29" i="50" s="1"/>
  <c r="BG29" i="50"/>
  <c r="BG41" i="50"/>
  <c r="BH25" i="50"/>
  <c r="BI25" i="50" s="1"/>
  <c r="AR25" i="50"/>
  <c r="BG33" i="50"/>
  <c r="BG37" i="50"/>
  <c r="BJ37" i="50"/>
  <c r="BK37" i="50" s="1"/>
  <c r="AP21" i="50"/>
  <c r="BF21" i="50"/>
  <c r="AS25" i="50"/>
  <c r="AT25" i="50" s="1"/>
  <c r="AR45" i="50"/>
  <c r="AP53" i="50"/>
  <c r="BF53" i="50"/>
  <c r="AS45" i="50"/>
  <c r="AT45" i="50" s="1"/>
  <c r="AP29" i="50"/>
  <c r="AR53" i="50"/>
  <c r="AR21" i="50"/>
  <c r="AP17" i="50"/>
  <c r="BF17" i="50"/>
  <c r="AR41" i="50"/>
  <c r="AP25" i="50"/>
  <c r="AR49" i="50"/>
  <c r="BH49" i="50"/>
  <c r="BI49" i="50" s="1"/>
  <c r="AR17" i="50"/>
  <c r="AR37" i="50"/>
  <c r="AP45" i="50"/>
  <c r="AT128" i="48"/>
  <c r="AU128" i="48" s="1"/>
  <c r="BG124" i="48"/>
  <c r="BH124" i="48" s="1"/>
  <c r="AQ124" i="48"/>
  <c r="AT120" i="48"/>
  <c r="AU120" i="48" s="1"/>
  <c r="AT124" i="48"/>
  <c r="AU124" i="48" s="1"/>
  <c r="BI132" i="48"/>
  <c r="BJ132" i="48" s="1"/>
  <c r="BI124" i="48"/>
  <c r="BJ124" i="48" s="1"/>
  <c r="AQ128" i="48"/>
  <c r="BI128" i="48"/>
  <c r="BJ128" i="48" s="1"/>
  <c r="BI120" i="48"/>
  <c r="BJ120" i="48" s="1"/>
  <c r="AT132" i="48"/>
  <c r="AU132" i="48" s="1"/>
  <c r="BG132" i="48"/>
  <c r="AQ132" i="48"/>
  <c r="BG128" i="48"/>
  <c r="AQ120" i="48"/>
  <c r="BG120" i="48"/>
  <c r="AS132" i="48"/>
  <c r="AS124" i="48"/>
  <c r="BJ33" i="50" l="1"/>
  <c r="BK33" i="50" s="1"/>
  <c r="BG45" i="50"/>
  <c r="BJ25" i="50"/>
  <c r="BK25" i="50" s="1"/>
  <c r="BJ53" i="50"/>
  <c r="BK53" i="50" s="1"/>
  <c r="BG53" i="50"/>
  <c r="BG17" i="50"/>
  <c r="BJ17" i="50"/>
  <c r="BK17" i="50" s="1"/>
  <c r="BJ21" i="50"/>
  <c r="BK21" i="50" s="1"/>
  <c r="BG21" i="50"/>
  <c r="BJ49" i="50"/>
  <c r="BK49" i="50" s="1"/>
  <c r="BK124" i="48"/>
  <c r="BL124" i="48" s="1"/>
  <c r="BK120" i="48"/>
  <c r="BL120" i="48" s="1"/>
  <c r="BH120" i="48"/>
  <c r="BH128" i="48"/>
  <c r="BK128" i="48"/>
  <c r="BL128" i="48" s="1"/>
  <c r="BK132" i="48"/>
  <c r="BL132" i="48" s="1"/>
  <c r="BH132" i="48"/>
  <c r="BF103" i="48" l="1"/>
  <c r="BE103" i="48"/>
  <c r="BD103" i="48"/>
  <c r="BF102" i="48"/>
  <c r="BE102" i="48"/>
  <c r="BD102" i="48"/>
  <c r="BF101" i="48"/>
  <c r="BE101" i="48"/>
  <c r="BD101" i="48"/>
  <c r="BE100" i="48"/>
  <c r="BD100" i="48"/>
  <c r="BF100" i="48" s="1"/>
  <c r="AO100" i="48"/>
  <c r="AP100" i="48" s="1"/>
  <c r="AL100" i="48"/>
  <c r="AK100" i="48"/>
  <c r="AR100" i="48" s="1"/>
  <c r="AJ100" i="48"/>
  <c r="L100" i="48"/>
  <c r="BF99" i="48"/>
  <c r="BE99" i="48"/>
  <c r="BD99" i="48"/>
  <c r="BF98" i="48"/>
  <c r="BE98" i="48"/>
  <c r="BD98" i="48"/>
  <c r="BE97" i="48"/>
  <c r="BD97" i="48"/>
  <c r="BF97" i="48" s="1"/>
  <c r="BE96" i="48"/>
  <c r="BD96" i="48"/>
  <c r="BF96" i="48" s="1"/>
  <c r="AR96" i="48"/>
  <c r="AP96" i="48"/>
  <c r="AO96" i="48"/>
  <c r="AL96" i="48"/>
  <c r="AK96" i="48"/>
  <c r="AJ96" i="48"/>
  <c r="L96" i="48"/>
  <c r="BF95" i="48"/>
  <c r="BE95" i="48"/>
  <c r="BD95" i="48"/>
  <c r="BF94" i="48"/>
  <c r="BE94" i="48"/>
  <c r="BD94" i="48"/>
  <c r="BF93" i="48"/>
  <c r="BE93" i="48"/>
  <c r="BD93" i="48"/>
  <c r="BE92" i="48"/>
  <c r="BD92" i="48"/>
  <c r="BF92" i="48" s="1"/>
  <c r="AR92" i="48"/>
  <c r="AP92" i="48"/>
  <c r="AO92" i="48"/>
  <c r="AL92" i="48"/>
  <c r="AK92" i="48"/>
  <c r="AJ92" i="48"/>
  <c r="L92" i="48"/>
  <c r="BF91" i="48"/>
  <c r="BE91" i="48"/>
  <c r="BD91" i="48"/>
  <c r="BF90" i="48"/>
  <c r="BE90" i="48"/>
  <c r="BD90" i="48"/>
  <c r="BF89" i="48"/>
  <c r="BE89" i="48"/>
  <c r="BD89" i="48"/>
  <c r="BE88" i="48"/>
  <c r="BD88" i="48"/>
  <c r="BF88" i="48" s="1"/>
  <c r="AR88" i="48"/>
  <c r="AP88" i="48"/>
  <c r="AO88" i="48"/>
  <c r="AL88" i="48"/>
  <c r="AK88" i="48"/>
  <c r="AJ88" i="48"/>
  <c r="L88" i="48"/>
  <c r="BF87" i="48"/>
  <c r="BE87" i="48"/>
  <c r="BD87" i="48"/>
  <c r="BF86" i="48"/>
  <c r="BE86" i="48"/>
  <c r="BD86" i="48"/>
  <c r="BF85" i="48"/>
  <c r="BE85" i="48"/>
  <c r="BD85" i="48"/>
  <c r="BE84" i="48"/>
  <c r="BD84" i="48"/>
  <c r="BF84" i="48" s="1"/>
  <c r="AR84" i="48"/>
  <c r="AP84" i="48"/>
  <c r="AQ84" i="48" s="1"/>
  <c r="AO84" i="48"/>
  <c r="AL84" i="48"/>
  <c r="AK84" i="48"/>
  <c r="AJ84" i="48"/>
  <c r="L84" i="48"/>
  <c r="BF83" i="48"/>
  <c r="BE83" i="48"/>
  <c r="BD83" i="48"/>
  <c r="BE82" i="48"/>
  <c r="BD82" i="48"/>
  <c r="BF82" i="48" s="1"/>
  <c r="BE81" i="48"/>
  <c r="BD81" i="48"/>
  <c r="BF81" i="48" s="1"/>
  <c r="BE80" i="48"/>
  <c r="BD80" i="48"/>
  <c r="BF80" i="48" s="1"/>
  <c r="AR80" i="48"/>
  <c r="AP80" i="48"/>
  <c r="AO80" i="48"/>
  <c r="AL80" i="48"/>
  <c r="AK80" i="48"/>
  <c r="AJ80" i="48"/>
  <c r="L80" i="48"/>
  <c r="BE79" i="48"/>
  <c r="BD79" i="48"/>
  <c r="BF79" i="48" s="1"/>
  <c r="BE78" i="48"/>
  <c r="BD78" i="48"/>
  <c r="BF78" i="48" s="1"/>
  <c r="BE77" i="48"/>
  <c r="BD77" i="48"/>
  <c r="BF77" i="48" s="1"/>
  <c r="BE76" i="48"/>
  <c r="BD76" i="48"/>
  <c r="BF76" i="48" s="1"/>
  <c r="AR76" i="48"/>
  <c r="AP76" i="48"/>
  <c r="AO76" i="48"/>
  <c r="AL76" i="48"/>
  <c r="AK76" i="48"/>
  <c r="AJ76" i="48"/>
  <c r="L76" i="48"/>
  <c r="BF71" i="48"/>
  <c r="BE71" i="48"/>
  <c r="BD71" i="48"/>
  <c r="BF70" i="48"/>
  <c r="BE70" i="48"/>
  <c r="BD70" i="48"/>
  <c r="BF69" i="48"/>
  <c r="BE69" i="48"/>
  <c r="BD69" i="48"/>
  <c r="BE68" i="48"/>
  <c r="BD68" i="48"/>
  <c r="BF68" i="48" s="1"/>
  <c r="AR68" i="48"/>
  <c r="AP68" i="48"/>
  <c r="AO68" i="48"/>
  <c r="AL68" i="48"/>
  <c r="AK68" i="48"/>
  <c r="AJ68" i="48"/>
  <c r="L68" i="48"/>
  <c r="BF67" i="48"/>
  <c r="BE67" i="48"/>
  <c r="BD67" i="48"/>
  <c r="BF66" i="48"/>
  <c r="BE66" i="48"/>
  <c r="BD66" i="48"/>
  <c r="BF65" i="48"/>
  <c r="BE65" i="48"/>
  <c r="BD65" i="48"/>
  <c r="BF64" i="48"/>
  <c r="BD64" i="48"/>
  <c r="BE64" i="48" s="1"/>
  <c r="AO64" i="48"/>
  <c r="AP64" i="48" s="1"/>
  <c r="AL64" i="48"/>
  <c r="AK64" i="48"/>
  <c r="AR64" i="48" s="1"/>
  <c r="AJ64" i="48"/>
  <c r="L64" i="48"/>
  <c r="BF63" i="48"/>
  <c r="BD63" i="48"/>
  <c r="BE63" i="48" s="1"/>
  <c r="BF62" i="48"/>
  <c r="BD62" i="48"/>
  <c r="BE62" i="48" s="1"/>
  <c r="BF61" i="48"/>
  <c r="BD61" i="48"/>
  <c r="BE61" i="48" s="1"/>
  <c r="BE60" i="48"/>
  <c r="BD60" i="48"/>
  <c r="BF60" i="48" s="1"/>
  <c r="AR60" i="48"/>
  <c r="AP60" i="48"/>
  <c r="AQ60" i="48" s="1"/>
  <c r="AO60" i="48"/>
  <c r="AL60" i="48"/>
  <c r="AK60" i="48"/>
  <c r="AJ60" i="48"/>
  <c r="L60" i="48"/>
  <c r="BF59" i="48"/>
  <c r="BE59" i="48"/>
  <c r="BD59" i="48"/>
  <c r="BF58" i="48"/>
  <c r="BE58" i="48"/>
  <c r="BD58" i="48"/>
  <c r="BF57" i="48"/>
  <c r="BE57" i="48"/>
  <c r="BD57" i="48"/>
  <c r="BE56" i="48"/>
  <c r="BD56" i="48"/>
  <c r="BF56" i="48" s="1"/>
  <c r="AR56" i="48"/>
  <c r="AP56" i="48"/>
  <c r="AO56" i="48"/>
  <c r="AL56" i="48"/>
  <c r="AK56" i="48"/>
  <c r="AJ56" i="48"/>
  <c r="L56" i="48"/>
  <c r="BF55" i="48"/>
  <c r="BE55" i="48"/>
  <c r="BD55" i="48"/>
  <c r="BF54" i="48"/>
  <c r="BE54" i="48"/>
  <c r="BD54" i="48"/>
  <c r="BF53" i="48"/>
  <c r="BE53" i="48"/>
  <c r="BD53" i="48"/>
  <c r="BE52" i="48"/>
  <c r="BD52" i="48"/>
  <c r="BF52" i="48" s="1"/>
  <c r="AR52" i="48"/>
  <c r="AP52" i="48"/>
  <c r="AO52" i="48"/>
  <c r="AL52" i="48"/>
  <c r="AK52" i="48"/>
  <c r="AJ52" i="48"/>
  <c r="L52" i="48"/>
  <c r="BF51" i="48"/>
  <c r="BE51" i="48"/>
  <c r="BD51" i="48"/>
  <c r="BF50" i="48"/>
  <c r="BE50" i="48"/>
  <c r="BD50" i="48"/>
  <c r="BF49" i="48"/>
  <c r="BE49" i="48"/>
  <c r="BD49" i="48"/>
  <c r="BF48" i="48"/>
  <c r="BD48" i="48"/>
  <c r="BE48" i="48" s="1"/>
  <c r="AR48" i="48"/>
  <c r="AP48" i="48"/>
  <c r="AQ48" i="48" s="1"/>
  <c r="AO48" i="48"/>
  <c r="AL48" i="48"/>
  <c r="AK48" i="48"/>
  <c r="AJ48" i="48"/>
  <c r="L48" i="48"/>
  <c r="BF47" i="48"/>
  <c r="BE47" i="48"/>
  <c r="BD47" i="48"/>
  <c r="BF46" i="48"/>
  <c r="BE46" i="48"/>
  <c r="BD46" i="48"/>
  <c r="BE45" i="48"/>
  <c r="BD45" i="48"/>
  <c r="BF45" i="48" s="1"/>
  <c r="BE44" i="48"/>
  <c r="BD44" i="48"/>
  <c r="BF44" i="48" s="1"/>
  <c r="AR44" i="48"/>
  <c r="AP44" i="48"/>
  <c r="AO44" i="48"/>
  <c r="AL44" i="48"/>
  <c r="AK44" i="48"/>
  <c r="AJ44" i="48"/>
  <c r="L44" i="48"/>
  <c r="BF43" i="48"/>
  <c r="BE43" i="48"/>
  <c r="BD43" i="48"/>
  <c r="BF42" i="48"/>
  <c r="BE42" i="48"/>
  <c r="BD42" i="48"/>
  <c r="BE41" i="48"/>
  <c r="BD41" i="48"/>
  <c r="BF41" i="48" s="1"/>
  <c r="BE40" i="48"/>
  <c r="BD40" i="48"/>
  <c r="BF40" i="48" s="1"/>
  <c r="AR40" i="48"/>
  <c r="AP40" i="48"/>
  <c r="AQ40" i="48" s="1"/>
  <c r="AO40" i="48"/>
  <c r="AL40" i="48"/>
  <c r="AK40" i="48"/>
  <c r="AJ40" i="48"/>
  <c r="L40" i="48"/>
  <c r="BF39" i="48"/>
  <c r="BE39" i="48"/>
  <c r="BD39" i="48"/>
  <c r="BF38" i="48"/>
  <c r="BE38" i="48"/>
  <c r="BD38" i="48"/>
  <c r="BF37" i="48"/>
  <c r="BE37" i="48"/>
  <c r="BD37" i="48"/>
  <c r="BE36" i="48"/>
  <c r="BD36" i="48"/>
  <c r="BF36" i="48" s="1"/>
  <c r="AO36" i="48"/>
  <c r="AP36" i="48" s="1"/>
  <c r="AL36" i="48"/>
  <c r="AK36" i="48"/>
  <c r="AR36" i="48" s="1"/>
  <c r="AJ36" i="48"/>
  <c r="L36" i="48"/>
  <c r="BF35" i="48"/>
  <c r="BE35" i="48"/>
  <c r="BD35" i="48"/>
  <c r="BF34" i="48"/>
  <c r="BE34" i="48"/>
  <c r="BD34" i="48"/>
  <c r="BF33" i="48"/>
  <c r="BE33" i="48"/>
  <c r="BD33" i="48"/>
  <c r="BE32" i="48"/>
  <c r="BD32" i="48"/>
  <c r="BF32" i="48" s="1"/>
  <c r="AR32" i="48"/>
  <c r="AP32" i="48"/>
  <c r="AO32" i="48"/>
  <c r="AL32" i="48"/>
  <c r="AK32" i="48"/>
  <c r="AJ32" i="48"/>
  <c r="L32" i="48"/>
  <c r="BF31" i="48"/>
  <c r="BE31" i="48"/>
  <c r="BD31" i="48"/>
  <c r="BF30" i="48"/>
  <c r="BE30" i="48"/>
  <c r="BD30" i="48"/>
  <c r="BF29" i="48"/>
  <c r="BE29" i="48"/>
  <c r="BD29" i="48"/>
  <c r="BE28" i="48"/>
  <c r="BD28" i="48"/>
  <c r="BF28" i="48" s="1"/>
  <c r="AR28" i="48"/>
  <c r="AS28" i="48" s="1"/>
  <c r="AP28" i="48"/>
  <c r="AQ28" i="48" s="1"/>
  <c r="AO28" i="48"/>
  <c r="AL28" i="48"/>
  <c r="AK28" i="48"/>
  <c r="AJ28" i="48"/>
  <c r="L28" i="48"/>
  <c r="BF27" i="48"/>
  <c r="BE27" i="48"/>
  <c r="BD27" i="48"/>
  <c r="BF26" i="48"/>
  <c r="BE26" i="48"/>
  <c r="BD26" i="48"/>
  <c r="BF25" i="48"/>
  <c r="BE25" i="48"/>
  <c r="BD25" i="48"/>
  <c r="BE24" i="48"/>
  <c r="BD24" i="48"/>
  <c r="BF24" i="48" s="1"/>
  <c r="AR24" i="48"/>
  <c r="AS24" i="48" s="1"/>
  <c r="AP24" i="48"/>
  <c r="AO24" i="48"/>
  <c r="AL24" i="48"/>
  <c r="AK24" i="48"/>
  <c r="AJ24" i="48"/>
  <c r="L24" i="48"/>
  <c r="BF23" i="48"/>
  <c r="BE23" i="48"/>
  <c r="BD23" i="48"/>
  <c r="BF22" i="48"/>
  <c r="BE22" i="48"/>
  <c r="BD22" i="48"/>
  <c r="BF21" i="48"/>
  <c r="BE21" i="48"/>
  <c r="BD21" i="48"/>
  <c r="BE20" i="48"/>
  <c r="BD20" i="48"/>
  <c r="BF20" i="48" s="1"/>
  <c r="AR20" i="48"/>
  <c r="AP20" i="48"/>
  <c r="AQ20" i="48" s="1"/>
  <c r="AO20" i="48"/>
  <c r="AL20" i="48"/>
  <c r="AK20" i="48"/>
  <c r="AJ20" i="48"/>
  <c r="L20" i="48"/>
  <c r="BF19" i="48"/>
  <c r="BE19" i="48"/>
  <c r="BD19" i="48"/>
  <c r="BF18" i="48"/>
  <c r="BE18" i="48"/>
  <c r="BD18" i="48"/>
  <c r="BE17" i="48"/>
  <c r="BD17" i="48"/>
  <c r="BF17" i="48" s="1"/>
  <c r="BE16" i="48"/>
  <c r="BD16" i="48"/>
  <c r="BF16" i="48" s="1"/>
  <c r="AR16" i="48"/>
  <c r="AP16" i="48"/>
  <c r="AO16" i="48"/>
  <c r="AL16" i="48"/>
  <c r="AK16" i="48"/>
  <c r="AJ16" i="48"/>
  <c r="L16" i="48"/>
  <c r="H9" i="48"/>
  <c r="F9" i="48"/>
  <c r="D9" i="48"/>
  <c r="B9" i="48"/>
  <c r="AT32" i="48" l="1"/>
  <c r="AU32" i="48" s="1"/>
  <c r="AT92" i="48"/>
  <c r="AU92" i="48" s="1"/>
  <c r="AT76" i="48"/>
  <c r="AU76" i="48" s="1"/>
  <c r="AT80" i="48"/>
  <c r="AU80" i="48" s="1"/>
  <c r="AT60" i="48"/>
  <c r="AU60" i="48" s="1"/>
  <c r="BI68" i="48"/>
  <c r="BJ68" i="48" s="1"/>
  <c r="AT68" i="48"/>
  <c r="AU68" i="48" s="1"/>
  <c r="AT52" i="48"/>
  <c r="AU52" i="48" s="1"/>
  <c r="AT24" i="48"/>
  <c r="AU24" i="48" s="1"/>
  <c r="BI52" i="48"/>
  <c r="BJ52" i="48" s="1"/>
  <c r="AT88" i="48"/>
  <c r="AU88" i="48" s="1"/>
  <c r="BG60" i="48"/>
  <c r="BH60" i="48" s="1"/>
  <c r="AQ80" i="48"/>
  <c r="BG20" i="48"/>
  <c r="BH20" i="48" s="1"/>
  <c r="AT40" i="48"/>
  <c r="AU40" i="48" s="1"/>
  <c r="AQ92" i="48"/>
  <c r="AQ32" i="48"/>
  <c r="BG40" i="48"/>
  <c r="BH40" i="48" s="1"/>
  <c r="AT44" i="48"/>
  <c r="AU44" i="48" s="1"/>
  <c r="AT56" i="48"/>
  <c r="AU56" i="48" s="1"/>
  <c r="BI92" i="48"/>
  <c r="BJ92" i="48" s="1"/>
  <c r="BG76" i="48"/>
  <c r="BH76" i="48" s="1"/>
  <c r="BI20" i="48"/>
  <c r="BJ20" i="48" s="1"/>
  <c r="AT16" i="48"/>
  <c r="AU16" i="48" s="1"/>
  <c r="BI32" i="48"/>
  <c r="BJ32" i="48" s="1"/>
  <c r="BI56" i="48"/>
  <c r="BJ56" i="48" s="1"/>
  <c r="AQ76" i="48"/>
  <c r="BI88" i="48"/>
  <c r="BJ88" i="48" s="1"/>
  <c r="BI40" i="48"/>
  <c r="BJ40" i="48" s="1"/>
  <c r="BG48" i="48"/>
  <c r="BH48" i="48" s="1"/>
  <c r="BI16" i="48"/>
  <c r="BJ16" i="48" s="1"/>
  <c r="BI24" i="48"/>
  <c r="BJ24" i="48" s="1"/>
  <c r="BG32" i="48"/>
  <c r="BH32" i="48" s="1"/>
  <c r="BI76" i="48"/>
  <c r="BJ76" i="48" s="1"/>
  <c r="AT84" i="48"/>
  <c r="AU84" i="48" s="1"/>
  <c r="BI80" i="48"/>
  <c r="BJ80" i="48" s="1"/>
  <c r="AT20" i="48"/>
  <c r="AU20" i="48" s="1"/>
  <c r="AT48" i="48"/>
  <c r="AU48" i="48" s="1"/>
  <c r="BG84" i="48"/>
  <c r="BH84" i="48" s="1"/>
  <c r="BI96" i="48"/>
  <c r="BJ96" i="48" s="1"/>
  <c r="BI100" i="48"/>
  <c r="BJ100" i="48" s="1"/>
  <c r="AS100" i="48"/>
  <c r="BG96" i="48"/>
  <c r="AT100" i="48"/>
  <c r="AU100" i="48" s="1"/>
  <c r="BG92" i="48"/>
  <c r="AS96" i="48"/>
  <c r="AQ100" i="48"/>
  <c r="BG100" i="48"/>
  <c r="AT96" i="48"/>
  <c r="AU96" i="48" s="1"/>
  <c r="AS92" i="48"/>
  <c r="AQ96" i="48"/>
  <c r="BG80" i="48"/>
  <c r="AS80" i="48"/>
  <c r="AQ88" i="48"/>
  <c r="BG88" i="48"/>
  <c r="AS88" i="48"/>
  <c r="AS76" i="48"/>
  <c r="AS84" i="48"/>
  <c r="BI84" i="48"/>
  <c r="BJ84" i="48" s="1"/>
  <c r="AT64" i="48"/>
  <c r="AU64" i="48" s="1"/>
  <c r="BG64" i="48"/>
  <c r="AQ64" i="48"/>
  <c r="BI64" i="48"/>
  <c r="BJ64" i="48" s="1"/>
  <c r="AS64" i="48"/>
  <c r="AS60" i="48"/>
  <c r="BI60" i="48"/>
  <c r="BJ60" i="48" s="1"/>
  <c r="AQ68" i="48"/>
  <c r="BG68" i="48"/>
  <c r="AQ56" i="48"/>
  <c r="BG56" i="48"/>
  <c r="AS68" i="48"/>
  <c r="AS56" i="48"/>
  <c r="BG44" i="48"/>
  <c r="AS44" i="48"/>
  <c r="BI44" i="48"/>
  <c r="BJ44" i="48" s="1"/>
  <c r="AQ52" i="48"/>
  <c r="BG52" i="48"/>
  <c r="AS52" i="48"/>
  <c r="AS40" i="48"/>
  <c r="AS48" i="48"/>
  <c r="BI48" i="48"/>
  <c r="BJ48" i="48" s="1"/>
  <c r="AQ44" i="48"/>
  <c r="AT36" i="48"/>
  <c r="AU36" i="48" s="1"/>
  <c r="BI36" i="48"/>
  <c r="BJ36" i="48" s="1"/>
  <c r="AS36" i="48"/>
  <c r="AQ36" i="48"/>
  <c r="BG36" i="48"/>
  <c r="AS32" i="48"/>
  <c r="BG28" i="48"/>
  <c r="AT28" i="48"/>
  <c r="AU28" i="48" s="1"/>
  <c r="BI28" i="48"/>
  <c r="BJ28" i="48" s="1"/>
  <c r="AS20" i="48"/>
  <c r="AQ24" i="48"/>
  <c r="BG24" i="48"/>
  <c r="AQ16" i="48"/>
  <c r="BG16" i="48"/>
  <c r="AS16" i="48"/>
  <c r="BK16" i="48" l="1"/>
  <c r="BL16" i="48" s="1"/>
  <c r="BK20" i="48"/>
  <c r="BL20" i="48" s="1"/>
  <c r="BK40" i="48"/>
  <c r="BL40" i="48" s="1"/>
  <c r="BK32" i="48"/>
  <c r="BL32" i="48" s="1"/>
  <c r="BK76" i="48"/>
  <c r="BL76" i="48" s="1"/>
  <c r="BK92" i="48"/>
  <c r="BL92" i="48" s="1"/>
  <c r="BH92" i="48"/>
  <c r="BK96" i="48"/>
  <c r="BL96" i="48" s="1"/>
  <c r="BH96" i="48"/>
  <c r="BK100" i="48"/>
  <c r="BL100" i="48" s="1"/>
  <c r="BH100" i="48"/>
  <c r="BK88" i="48"/>
  <c r="BL88" i="48" s="1"/>
  <c r="BH88" i="48"/>
  <c r="BK80" i="48"/>
  <c r="BL80" i="48" s="1"/>
  <c r="BH80" i="48"/>
  <c r="BK84" i="48"/>
  <c r="BL84" i="48" s="1"/>
  <c r="BK56" i="48"/>
  <c r="BL56" i="48" s="1"/>
  <c r="BH56" i="48"/>
  <c r="BK60" i="48"/>
  <c r="BL60" i="48" s="1"/>
  <c r="BK68" i="48"/>
  <c r="BL68" i="48" s="1"/>
  <c r="BH68" i="48"/>
  <c r="BH64" i="48"/>
  <c r="BK64" i="48"/>
  <c r="BL64" i="48" s="1"/>
  <c r="BK48" i="48"/>
  <c r="BL48" i="48" s="1"/>
  <c r="BK52" i="48"/>
  <c r="BL52" i="48" s="1"/>
  <c r="BH52" i="48"/>
  <c r="BK44" i="48"/>
  <c r="BL44" i="48" s="1"/>
  <c r="BH44" i="48"/>
  <c r="BK36" i="48"/>
  <c r="BL36" i="48" s="1"/>
  <c r="BH36" i="48"/>
  <c r="BK28" i="48"/>
  <c r="BL28" i="48" s="1"/>
  <c r="BH28" i="48"/>
  <c r="BK24" i="48"/>
  <c r="BL24" i="48" s="1"/>
  <c r="BH24" i="48"/>
  <c r="BH16" i="48"/>
  <c r="AQ45" i="46" l="1"/>
  <c r="AQ41" i="46"/>
  <c r="AQ37" i="46"/>
  <c r="AQ33" i="46"/>
  <c r="AQ29" i="46"/>
  <c r="AQ25" i="46"/>
  <c r="AQ21" i="46"/>
  <c r="BE48" i="46"/>
  <c r="BD48" i="46"/>
  <c r="BC48" i="46"/>
  <c r="BE47" i="46"/>
  <c r="BD47" i="46"/>
  <c r="BC47" i="46"/>
  <c r="BE46" i="46"/>
  <c r="BD46" i="46"/>
  <c r="BC46" i="46"/>
  <c r="BE45" i="46"/>
  <c r="BD45" i="46"/>
  <c r="BC45" i="46"/>
  <c r="BE44" i="46"/>
  <c r="BD44" i="46"/>
  <c r="BC44" i="46"/>
  <c r="BE43" i="46"/>
  <c r="BD43" i="46"/>
  <c r="BC43" i="46"/>
  <c r="BE42" i="46"/>
  <c r="BD42" i="46"/>
  <c r="BC42" i="46"/>
  <c r="BE41" i="46"/>
  <c r="BD41" i="46"/>
  <c r="BC41" i="46"/>
  <c r="BE40" i="46"/>
  <c r="BD40" i="46"/>
  <c r="BC40" i="46"/>
  <c r="BE39" i="46"/>
  <c r="BD39" i="46"/>
  <c r="BC39" i="46"/>
  <c r="BE38" i="46"/>
  <c r="BD38" i="46"/>
  <c r="BC38" i="46"/>
  <c r="BE37" i="46"/>
  <c r="BD37" i="46"/>
  <c r="BC37" i="46"/>
  <c r="BE36" i="46"/>
  <c r="BD36" i="46"/>
  <c r="BC36" i="46"/>
  <c r="BE35" i="46"/>
  <c r="BD35" i="46"/>
  <c r="BC35" i="46"/>
  <c r="BE34" i="46"/>
  <c r="BD34" i="46"/>
  <c r="BC34" i="46"/>
  <c r="BE33" i="46"/>
  <c r="BD33" i="46"/>
  <c r="BC33" i="46"/>
  <c r="BE32" i="46"/>
  <c r="BD32" i="46"/>
  <c r="BC32" i="46"/>
  <c r="BE31" i="46"/>
  <c r="BD31" i="46"/>
  <c r="BC31" i="46"/>
  <c r="BE30" i="46"/>
  <c r="BD30" i="46"/>
  <c r="BC30" i="46"/>
  <c r="BE29" i="46"/>
  <c r="BD29" i="46"/>
  <c r="BC29" i="46"/>
  <c r="BE28" i="46"/>
  <c r="BD28" i="46"/>
  <c r="BC28" i="46"/>
  <c r="BE27" i="46"/>
  <c r="BD27" i="46"/>
  <c r="BC27" i="46"/>
  <c r="BE26" i="46"/>
  <c r="BD26" i="46"/>
  <c r="BC26" i="46"/>
  <c r="BD25" i="46"/>
  <c r="BC25" i="46"/>
  <c r="BE25" i="46" s="1"/>
  <c r="BE24" i="46"/>
  <c r="BD24" i="46"/>
  <c r="BC24" i="46"/>
  <c r="BE23" i="46"/>
  <c r="BD23" i="46"/>
  <c r="BC23" i="46"/>
  <c r="BE22" i="46"/>
  <c r="BD22" i="46"/>
  <c r="BC22" i="46"/>
  <c r="BD21" i="46"/>
  <c r="BC21" i="46"/>
  <c r="BE21" i="46" s="1"/>
  <c r="BE20" i="46"/>
  <c r="BD20" i="46"/>
  <c r="BC20" i="46"/>
  <c r="BE19" i="46"/>
  <c r="BD19" i="46"/>
  <c r="BC19" i="46"/>
  <c r="BD18" i="46"/>
  <c r="BC18" i="46"/>
  <c r="BE18" i="46" s="1"/>
  <c r="BD17" i="46"/>
  <c r="BC17" i="46"/>
  <c r="BE17" i="46" s="1"/>
  <c r="AQ17" i="46"/>
  <c r="AQ53" i="45"/>
  <c r="AQ49" i="45"/>
  <c r="AQ45" i="45"/>
  <c r="AQ41" i="45"/>
  <c r="AQ37" i="45"/>
  <c r="AQ33" i="45"/>
  <c r="AQ29" i="45"/>
  <c r="AQ25" i="45"/>
  <c r="AQ21" i="45"/>
  <c r="BE56" i="45"/>
  <c r="BD56" i="45"/>
  <c r="BC56" i="45"/>
  <c r="BE55" i="45"/>
  <c r="BD55" i="45"/>
  <c r="BC55" i="45"/>
  <c r="BE54" i="45"/>
  <c r="BD54" i="45"/>
  <c r="BC54" i="45"/>
  <c r="BE53" i="45"/>
  <c r="BD53" i="45"/>
  <c r="BC53" i="45"/>
  <c r="BE52" i="45"/>
  <c r="BD52" i="45"/>
  <c r="BC52" i="45"/>
  <c r="BE51" i="45"/>
  <c r="BD51" i="45"/>
  <c r="BC51" i="45"/>
  <c r="BE50" i="45"/>
  <c r="BD50" i="45"/>
  <c r="BC50" i="45"/>
  <c r="BE49" i="45"/>
  <c r="BD49" i="45"/>
  <c r="BC49" i="45"/>
  <c r="BE48" i="45"/>
  <c r="BD48" i="45"/>
  <c r="BC48" i="45"/>
  <c r="BE47" i="45"/>
  <c r="BD47" i="45"/>
  <c r="BC47" i="45"/>
  <c r="BE46" i="45"/>
  <c r="BD46" i="45"/>
  <c r="BC46" i="45"/>
  <c r="BE45" i="45"/>
  <c r="BD45" i="45"/>
  <c r="BC45" i="45"/>
  <c r="BE44" i="45"/>
  <c r="BD44" i="45"/>
  <c r="BC44" i="45"/>
  <c r="BE43" i="45"/>
  <c r="BD43" i="45"/>
  <c r="BC43" i="45"/>
  <c r="BE42" i="45"/>
  <c r="BD42" i="45"/>
  <c r="BC42" i="45"/>
  <c r="BE41" i="45"/>
  <c r="BD41" i="45"/>
  <c r="BC41" i="45"/>
  <c r="BE40" i="45"/>
  <c r="BD40" i="45"/>
  <c r="BC40" i="45"/>
  <c r="BE39" i="45"/>
  <c r="BD39" i="45"/>
  <c r="BC39" i="45"/>
  <c r="BE38" i="45"/>
  <c r="BD38" i="45"/>
  <c r="BC38" i="45"/>
  <c r="BE37" i="45"/>
  <c r="BD37" i="45"/>
  <c r="BC37" i="45"/>
  <c r="BE36" i="45"/>
  <c r="BD36" i="45"/>
  <c r="BC36" i="45"/>
  <c r="BE35" i="45"/>
  <c r="BD35" i="45"/>
  <c r="BC35" i="45"/>
  <c r="BE34" i="45"/>
  <c r="BD34" i="45"/>
  <c r="BC34" i="45"/>
  <c r="BE33" i="45"/>
  <c r="BD33" i="45"/>
  <c r="BC33" i="45"/>
  <c r="BE32" i="45"/>
  <c r="BD32" i="45"/>
  <c r="BC32" i="45"/>
  <c r="BE31" i="45"/>
  <c r="BD31" i="45"/>
  <c r="BC31" i="45"/>
  <c r="BE30" i="45"/>
  <c r="BD30" i="45"/>
  <c r="BC30" i="45"/>
  <c r="BE29" i="45"/>
  <c r="BD29" i="45"/>
  <c r="BC29" i="45"/>
  <c r="BE28" i="45"/>
  <c r="BD28" i="45"/>
  <c r="BC28" i="45"/>
  <c r="BE27" i="45"/>
  <c r="BD27" i="45"/>
  <c r="BC27" i="45"/>
  <c r="BE26" i="45"/>
  <c r="BD26" i="45"/>
  <c r="BC26" i="45"/>
  <c r="BE25" i="45"/>
  <c r="BD25" i="45"/>
  <c r="BC25" i="45"/>
  <c r="BE24" i="45"/>
  <c r="BD24" i="45"/>
  <c r="BC24" i="45"/>
  <c r="BE23" i="45"/>
  <c r="BD23" i="45"/>
  <c r="BC23" i="45"/>
  <c r="BE22" i="45"/>
  <c r="BD22" i="45"/>
  <c r="BC22" i="45"/>
  <c r="BE21" i="45"/>
  <c r="BD21" i="45"/>
  <c r="BC21" i="45"/>
  <c r="BE20" i="45"/>
  <c r="BD20" i="45"/>
  <c r="BC20" i="45"/>
  <c r="BE19" i="45"/>
  <c r="BD19" i="45"/>
  <c r="BC19" i="45"/>
  <c r="BE18" i="45"/>
  <c r="BD18" i="45"/>
  <c r="BC18" i="45"/>
  <c r="BD17" i="45"/>
  <c r="BC17" i="45"/>
  <c r="BE17" i="45" s="1"/>
  <c r="AQ17" i="45"/>
  <c r="AQ49" i="44"/>
  <c r="AQ45" i="44"/>
  <c r="AQ41" i="44"/>
  <c r="AQ37" i="44"/>
  <c r="AQ33" i="44"/>
  <c r="AQ29" i="44"/>
  <c r="AQ25" i="44"/>
  <c r="AQ21" i="44"/>
  <c r="BE52" i="44"/>
  <c r="BD52" i="44"/>
  <c r="BC52" i="44"/>
  <c r="BE51" i="44"/>
  <c r="BD51" i="44"/>
  <c r="BC51" i="44"/>
  <c r="BE50" i="44"/>
  <c r="BD50" i="44"/>
  <c r="BC50" i="44"/>
  <c r="BE49" i="44"/>
  <c r="BD49" i="44"/>
  <c r="BC49" i="44"/>
  <c r="BE48" i="44"/>
  <c r="BD48" i="44"/>
  <c r="BC48" i="44"/>
  <c r="BE47" i="44"/>
  <c r="BD47" i="44"/>
  <c r="BC47" i="44"/>
  <c r="BE46" i="44"/>
  <c r="BD46" i="44"/>
  <c r="BC46" i="44"/>
  <c r="BE45" i="44"/>
  <c r="BD45" i="44"/>
  <c r="BC45" i="44"/>
  <c r="BE44" i="44"/>
  <c r="BD44" i="44"/>
  <c r="BC44" i="44"/>
  <c r="BE43" i="44"/>
  <c r="BD43" i="44"/>
  <c r="BC43" i="44"/>
  <c r="BE42" i="44"/>
  <c r="BD42" i="44"/>
  <c r="BC42" i="44"/>
  <c r="BE41" i="44"/>
  <c r="BD41" i="44"/>
  <c r="BC41" i="44"/>
  <c r="BE40" i="44"/>
  <c r="BD40" i="44"/>
  <c r="BC40" i="44"/>
  <c r="BE39" i="44"/>
  <c r="BD39" i="44"/>
  <c r="BC39" i="44"/>
  <c r="BE38" i="44"/>
  <c r="BD38" i="44"/>
  <c r="BC38" i="44"/>
  <c r="BE37" i="44"/>
  <c r="BD37" i="44"/>
  <c r="BC37" i="44"/>
  <c r="BE36" i="44"/>
  <c r="BD36" i="44"/>
  <c r="BC36" i="44"/>
  <c r="BE35" i="44"/>
  <c r="BD35" i="44"/>
  <c r="BC35" i="44"/>
  <c r="BE34" i="44"/>
  <c r="BD34" i="44"/>
  <c r="BC34" i="44"/>
  <c r="BE33" i="44"/>
  <c r="BD33" i="44"/>
  <c r="BC33" i="44"/>
  <c r="BE32" i="44"/>
  <c r="BD32" i="44"/>
  <c r="BC32" i="44"/>
  <c r="BE31" i="44"/>
  <c r="BD31" i="44"/>
  <c r="BC31" i="44"/>
  <c r="BE30" i="44"/>
  <c r="BD30" i="44"/>
  <c r="BC30" i="44"/>
  <c r="BD29" i="44"/>
  <c r="BC29" i="44"/>
  <c r="BE29" i="44" s="1"/>
  <c r="BE28" i="44"/>
  <c r="BD28" i="44"/>
  <c r="BC28" i="44"/>
  <c r="BE27" i="44"/>
  <c r="BD27" i="44"/>
  <c r="BC27" i="44"/>
  <c r="BE26" i="44"/>
  <c r="BD26" i="44"/>
  <c r="BC26" i="44"/>
  <c r="BD25" i="44"/>
  <c r="BC25" i="44"/>
  <c r="BE25" i="44" s="1"/>
  <c r="BE24" i="44"/>
  <c r="BD24" i="44"/>
  <c r="BC24" i="44"/>
  <c r="BD23" i="44"/>
  <c r="BC23" i="44"/>
  <c r="BE23" i="44" s="1"/>
  <c r="BD22" i="44"/>
  <c r="BC22" i="44"/>
  <c r="BE22" i="44" s="1"/>
  <c r="BE21" i="44"/>
  <c r="BD21" i="44"/>
  <c r="BC21" i="44"/>
  <c r="BD20" i="44"/>
  <c r="BC20" i="44"/>
  <c r="BE20" i="44" s="1"/>
  <c r="BD19" i="44"/>
  <c r="BC19" i="44"/>
  <c r="BE19" i="44" s="1"/>
  <c r="BE18" i="44"/>
  <c r="BD18" i="44"/>
  <c r="BC18" i="44"/>
  <c r="BD17" i="44"/>
  <c r="BC17" i="44"/>
  <c r="BE17" i="44" s="1"/>
  <c r="AQ17" i="44"/>
  <c r="AQ45" i="41"/>
  <c r="AQ41" i="41"/>
  <c r="AQ37" i="41"/>
  <c r="AQ33" i="41"/>
  <c r="AQ29" i="41"/>
  <c r="AQ25" i="41"/>
  <c r="AQ21" i="41"/>
  <c r="BE48" i="41"/>
  <c r="BD48" i="41"/>
  <c r="BC48" i="41"/>
  <c r="BE47" i="41"/>
  <c r="BD47" i="41"/>
  <c r="BC47" i="41"/>
  <c r="BE46" i="41"/>
  <c r="BD46" i="41"/>
  <c r="BC46" i="41"/>
  <c r="BE45" i="41"/>
  <c r="BD45" i="41"/>
  <c r="BC45" i="41"/>
  <c r="BE44" i="41"/>
  <c r="BD44" i="41"/>
  <c r="BC44" i="41"/>
  <c r="BE43" i="41"/>
  <c r="BD43" i="41"/>
  <c r="BC43" i="41"/>
  <c r="BE42" i="41"/>
  <c r="BD42" i="41"/>
  <c r="BC42" i="41"/>
  <c r="BE41" i="41"/>
  <c r="BD41" i="41"/>
  <c r="BC41" i="41"/>
  <c r="BE40" i="41"/>
  <c r="BD40" i="41"/>
  <c r="BC40" i="41"/>
  <c r="BE39" i="41"/>
  <c r="BD39" i="41"/>
  <c r="BC39" i="41"/>
  <c r="BE38" i="41"/>
  <c r="BD38" i="41"/>
  <c r="BC38" i="41"/>
  <c r="BE37" i="41"/>
  <c r="BD37" i="41"/>
  <c r="BC37" i="41"/>
  <c r="BE36" i="41"/>
  <c r="BD36" i="41"/>
  <c r="BC36" i="41"/>
  <c r="BE35" i="41"/>
  <c r="BD35" i="41"/>
  <c r="BC35" i="41"/>
  <c r="BE34" i="41"/>
  <c r="BD34" i="41"/>
  <c r="BC34" i="41"/>
  <c r="BE33" i="41"/>
  <c r="BD33" i="41"/>
  <c r="BC33" i="41"/>
  <c r="BE32" i="41"/>
  <c r="BD32" i="41"/>
  <c r="BC32" i="41"/>
  <c r="BE31" i="41"/>
  <c r="BD31" i="41"/>
  <c r="BC31" i="41"/>
  <c r="BE30" i="41"/>
  <c r="BD30" i="41"/>
  <c r="BC30" i="41"/>
  <c r="BD29" i="41"/>
  <c r="BC29" i="41"/>
  <c r="BE29" i="41" s="1"/>
  <c r="BE28" i="41"/>
  <c r="BD28" i="41"/>
  <c r="BC28" i="41"/>
  <c r="BE27" i="41"/>
  <c r="BD27" i="41"/>
  <c r="BC27" i="41"/>
  <c r="BE26" i="41"/>
  <c r="BD26" i="41"/>
  <c r="BC26" i="41"/>
  <c r="BE25" i="41"/>
  <c r="BC25" i="41"/>
  <c r="BD25" i="41" s="1"/>
  <c r="BE24" i="41"/>
  <c r="BD24" i="41"/>
  <c r="BC24" i="41"/>
  <c r="BE23" i="41"/>
  <c r="BD23" i="41"/>
  <c r="BC23" i="41"/>
  <c r="BD22" i="41"/>
  <c r="BC22" i="41"/>
  <c r="BE22" i="41" s="1"/>
  <c r="BE21" i="41"/>
  <c r="BD21" i="41"/>
  <c r="BC21" i="41"/>
  <c r="BE20" i="41"/>
  <c r="BD20" i="41"/>
  <c r="BC20" i="41"/>
  <c r="BE19" i="41"/>
  <c r="BD19" i="41"/>
  <c r="BC19" i="41"/>
  <c r="BD18" i="41"/>
  <c r="BC18" i="41"/>
  <c r="BE18" i="41" s="1"/>
  <c r="BD17" i="41"/>
  <c r="BC17" i="41"/>
  <c r="BE17" i="41" s="1"/>
  <c r="AQ17" i="41"/>
  <c r="AQ49" i="43"/>
  <c r="AQ45" i="43"/>
  <c r="AQ41" i="43"/>
  <c r="AQ37" i="43"/>
  <c r="AQ33" i="43"/>
  <c r="AQ29" i="43"/>
  <c r="AQ21" i="43"/>
  <c r="BE52" i="43"/>
  <c r="BD52" i="43"/>
  <c r="BC52" i="43"/>
  <c r="BE51" i="43"/>
  <c r="BD51" i="43"/>
  <c r="BC51" i="43"/>
  <c r="BE50" i="43"/>
  <c r="BD50" i="43"/>
  <c r="BC50" i="43"/>
  <c r="BE49" i="43"/>
  <c r="BD49" i="43"/>
  <c r="BC49" i="43"/>
  <c r="BE48" i="43"/>
  <c r="BD48" i="43"/>
  <c r="BC48" i="43"/>
  <c r="BE47" i="43"/>
  <c r="BD47" i="43"/>
  <c r="BC47" i="43"/>
  <c r="BE46" i="43"/>
  <c r="BD46" i="43"/>
  <c r="BC46" i="43"/>
  <c r="BE45" i="43"/>
  <c r="BD45" i="43"/>
  <c r="BC45" i="43"/>
  <c r="BE44" i="43"/>
  <c r="BD44" i="43"/>
  <c r="BC44" i="43"/>
  <c r="BE43" i="43"/>
  <c r="BD43" i="43"/>
  <c r="BC43" i="43"/>
  <c r="BE42" i="43"/>
  <c r="BD42" i="43"/>
  <c r="BC42" i="43"/>
  <c r="BE41" i="43"/>
  <c r="BD41" i="43"/>
  <c r="BC41" i="43"/>
  <c r="BE40" i="43"/>
  <c r="BD40" i="43"/>
  <c r="BC40" i="43"/>
  <c r="BE39" i="43"/>
  <c r="BD39" i="43"/>
  <c r="BC39" i="43"/>
  <c r="BE38" i="43"/>
  <c r="BD38" i="43"/>
  <c r="BC38" i="43"/>
  <c r="BE37" i="43"/>
  <c r="BD37" i="43"/>
  <c r="BC37" i="43"/>
  <c r="BE36" i="43"/>
  <c r="BD36" i="43"/>
  <c r="BC36" i="43"/>
  <c r="BE35" i="43"/>
  <c r="BD35" i="43"/>
  <c r="BC35" i="43"/>
  <c r="BE34" i="43"/>
  <c r="BD34" i="43"/>
  <c r="BC34" i="43"/>
  <c r="BE33" i="43"/>
  <c r="BD33" i="43"/>
  <c r="BC33" i="43"/>
  <c r="BE32" i="43"/>
  <c r="BD32" i="43"/>
  <c r="BC32" i="43"/>
  <c r="BE31" i="43"/>
  <c r="BD31" i="43"/>
  <c r="BC31" i="43"/>
  <c r="BE30" i="43"/>
  <c r="BD30" i="43"/>
  <c r="BC30" i="43"/>
  <c r="BE29" i="43"/>
  <c r="BD29" i="43"/>
  <c r="BC29" i="43"/>
  <c r="BE28" i="43"/>
  <c r="BD28" i="43"/>
  <c r="BC28" i="43"/>
  <c r="BE27" i="43"/>
  <c r="BD27" i="43"/>
  <c r="BC27" i="43"/>
  <c r="BE26" i="43"/>
  <c r="BD26" i="43"/>
  <c r="BC26" i="43"/>
  <c r="BD25" i="43"/>
  <c r="BC25" i="43"/>
  <c r="BE25" i="43" s="1"/>
  <c r="BE24" i="43"/>
  <c r="BD24" i="43"/>
  <c r="BC24" i="43"/>
  <c r="BE23" i="43"/>
  <c r="BD23" i="43"/>
  <c r="BC23" i="43"/>
  <c r="BD22" i="43"/>
  <c r="BC22" i="43"/>
  <c r="BE22" i="43" s="1"/>
  <c r="BD21" i="43"/>
  <c r="BC21" i="43"/>
  <c r="BE21" i="43" s="1"/>
  <c r="BE20" i="43"/>
  <c r="BD20" i="43"/>
  <c r="BC20" i="43"/>
  <c r="BE19" i="43"/>
  <c r="BD19" i="43"/>
  <c r="BC19" i="43"/>
  <c r="BE18" i="43"/>
  <c r="BD18" i="43"/>
  <c r="BC18" i="43"/>
  <c r="BD17" i="43"/>
  <c r="BC17" i="43"/>
  <c r="BE17" i="43" s="1"/>
  <c r="AQ17" i="43"/>
  <c r="AQ49" i="42"/>
  <c r="AQ45" i="42"/>
  <c r="AQ41" i="42"/>
  <c r="AQ37" i="42"/>
  <c r="AQ33" i="42"/>
  <c r="AQ29" i="42"/>
  <c r="AQ25" i="42"/>
  <c r="AQ17" i="42"/>
  <c r="BE52" i="42"/>
  <c r="BD52" i="42"/>
  <c r="BC52" i="42"/>
  <c r="BE51" i="42"/>
  <c r="BD51" i="42"/>
  <c r="BC51" i="42"/>
  <c r="BE50" i="42"/>
  <c r="BD50" i="42"/>
  <c r="BC50" i="42"/>
  <c r="BE49" i="42"/>
  <c r="BD49" i="42"/>
  <c r="BC49" i="42"/>
  <c r="BE48" i="42"/>
  <c r="BD48" i="42"/>
  <c r="BC48" i="42"/>
  <c r="BE47" i="42"/>
  <c r="BD47" i="42"/>
  <c r="BC47" i="42"/>
  <c r="BE46" i="42"/>
  <c r="BD46" i="42"/>
  <c r="BC46" i="42"/>
  <c r="BE45" i="42"/>
  <c r="BD45" i="42"/>
  <c r="BC45" i="42"/>
  <c r="BE44" i="42"/>
  <c r="BD44" i="42"/>
  <c r="BC44" i="42"/>
  <c r="BE43" i="42"/>
  <c r="BD43" i="42"/>
  <c r="BC43" i="42"/>
  <c r="BE42" i="42"/>
  <c r="BD42" i="42"/>
  <c r="BC42" i="42"/>
  <c r="BE41" i="42"/>
  <c r="BD41" i="42"/>
  <c r="BC41" i="42"/>
  <c r="BE40" i="42"/>
  <c r="BD40" i="42"/>
  <c r="BC40" i="42"/>
  <c r="BE39" i="42"/>
  <c r="BD39" i="42"/>
  <c r="BC39" i="42"/>
  <c r="BE38" i="42"/>
  <c r="BD38" i="42"/>
  <c r="BC38" i="42"/>
  <c r="BE37" i="42"/>
  <c r="BD37" i="42"/>
  <c r="BC37" i="42"/>
  <c r="BE36" i="42"/>
  <c r="BD36" i="42"/>
  <c r="BC36" i="42"/>
  <c r="BE35" i="42"/>
  <c r="BD35" i="42"/>
  <c r="BC35" i="42"/>
  <c r="BE34" i="42"/>
  <c r="BD34" i="42"/>
  <c r="BC34" i="42"/>
  <c r="BE33" i="42"/>
  <c r="BD33" i="42"/>
  <c r="BC33" i="42"/>
  <c r="BE32" i="42"/>
  <c r="BD32" i="42"/>
  <c r="BC32" i="42"/>
  <c r="BE31" i="42"/>
  <c r="BD31" i="42"/>
  <c r="BC31" i="42"/>
  <c r="BE30" i="42"/>
  <c r="BD30" i="42"/>
  <c r="BC30" i="42"/>
  <c r="BE29" i="42"/>
  <c r="BD29" i="42"/>
  <c r="BC29" i="42"/>
  <c r="BE28" i="42"/>
  <c r="BD28" i="42"/>
  <c r="BC28" i="42"/>
  <c r="BE27" i="42"/>
  <c r="BD27" i="42"/>
  <c r="BC27" i="42"/>
  <c r="BE26" i="42"/>
  <c r="BD26" i="42"/>
  <c r="BC26" i="42"/>
  <c r="BE25" i="42"/>
  <c r="BD25" i="42"/>
  <c r="BC25" i="42"/>
  <c r="BE24" i="42"/>
  <c r="BD24" i="42"/>
  <c r="BC24" i="42"/>
  <c r="BE23" i="42"/>
  <c r="BD23" i="42"/>
  <c r="BC23" i="42"/>
  <c r="BE22" i="42"/>
  <c r="BD22" i="42"/>
  <c r="BC22" i="42"/>
  <c r="BD21" i="42"/>
  <c r="BC21" i="42"/>
  <c r="BE21" i="42" s="1"/>
  <c r="BE20" i="42"/>
  <c r="BD20" i="42"/>
  <c r="BC20" i="42"/>
  <c r="BE19" i="42"/>
  <c r="BD19" i="42"/>
  <c r="BC19" i="42"/>
  <c r="BE18" i="42"/>
  <c r="BD18" i="42"/>
  <c r="BC18" i="42"/>
  <c r="BD17" i="42"/>
  <c r="BC17" i="42"/>
  <c r="BE17" i="42" s="1"/>
  <c r="AO45" i="46"/>
  <c r="AN45" i="46"/>
  <c r="AK45" i="46"/>
  <c r="AJ45" i="46"/>
  <c r="AI45" i="46"/>
  <c r="K45" i="46"/>
  <c r="AO41" i="46"/>
  <c r="AP41" i="46" s="1"/>
  <c r="AN41" i="46"/>
  <c r="AK41" i="46"/>
  <c r="AJ41" i="46"/>
  <c r="AI41" i="46"/>
  <c r="K41" i="46"/>
  <c r="AO37" i="46"/>
  <c r="AP37" i="46" s="1"/>
  <c r="AN37" i="46"/>
  <c r="AK37" i="46"/>
  <c r="AJ37" i="46"/>
  <c r="AI37" i="46"/>
  <c r="K37" i="46"/>
  <c r="AO33" i="46"/>
  <c r="AN33" i="46"/>
  <c r="AK33" i="46"/>
  <c r="AJ33" i="46"/>
  <c r="AI33" i="46"/>
  <c r="K33" i="46"/>
  <c r="AO29" i="46"/>
  <c r="AN29" i="46"/>
  <c r="AK29" i="46"/>
  <c r="AJ29" i="46"/>
  <c r="AI29" i="46"/>
  <c r="K29" i="46"/>
  <c r="AR25" i="46"/>
  <c r="AO25" i="46"/>
  <c r="AP25" i="46" s="1"/>
  <c r="AN25" i="46"/>
  <c r="AK25" i="46"/>
  <c r="AJ25" i="46"/>
  <c r="AI25" i="46"/>
  <c r="K25" i="46"/>
  <c r="AO21" i="46"/>
  <c r="AN21" i="46"/>
  <c r="AK21" i="46"/>
  <c r="AJ21" i="46"/>
  <c r="AI21" i="46"/>
  <c r="K21" i="46"/>
  <c r="AO17" i="46"/>
  <c r="AN17" i="46"/>
  <c r="AK17" i="46"/>
  <c r="AJ17" i="46"/>
  <c r="AI17" i="46"/>
  <c r="K17" i="46"/>
  <c r="AS29" i="46" l="1"/>
  <c r="AT29" i="46" s="1"/>
  <c r="BH45" i="46"/>
  <c r="BI45" i="46" s="1"/>
  <c r="AS33" i="46"/>
  <c r="AT33" i="46" s="1"/>
  <c r="BF25" i="46"/>
  <c r="BF37" i="46"/>
  <c r="BG37" i="46" s="1"/>
  <c r="BH41" i="46"/>
  <c r="BI41" i="46" s="1"/>
  <c r="AP33" i="46"/>
  <c r="BH17" i="46"/>
  <c r="BI17" i="46" s="1"/>
  <c r="BH37" i="46"/>
  <c r="BI37" i="46" s="1"/>
  <c r="BH21" i="46"/>
  <c r="BI21" i="46" s="1"/>
  <c r="BH25" i="46"/>
  <c r="BI25" i="46" s="1"/>
  <c r="BH29" i="46"/>
  <c r="BI29" i="46" s="1"/>
  <c r="BF29" i="46"/>
  <c r="BG29" i="46" s="1"/>
  <c r="BF41" i="46"/>
  <c r="BG41" i="46" s="1"/>
  <c r="AS45" i="46"/>
  <c r="AT45" i="46" s="1"/>
  <c r="AS25" i="46"/>
  <c r="AT25" i="46" s="1"/>
  <c r="AR29" i="46"/>
  <c r="AR33" i="46"/>
  <c r="BF33" i="46"/>
  <c r="AS17" i="46"/>
  <c r="AT17" i="46" s="1"/>
  <c r="BH33" i="46"/>
  <c r="BI33" i="46" s="1"/>
  <c r="AS37" i="46"/>
  <c r="AT37" i="46" s="1"/>
  <c r="BF21" i="46"/>
  <c r="BG21" i="46" s="1"/>
  <c r="AS41" i="46"/>
  <c r="AT41" i="46" s="1"/>
  <c r="AP17" i="46"/>
  <c r="BF17" i="46"/>
  <c r="AS21" i="46"/>
  <c r="AT21" i="46" s="1"/>
  <c r="BG25" i="46"/>
  <c r="AR37" i="46"/>
  <c r="AP45" i="46"/>
  <c r="BF45" i="46"/>
  <c r="AR21" i="46"/>
  <c r="AR17" i="46"/>
  <c r="AR45" i="46"/>
  <c r="AP29" i="46"/>
  <c r="AP21" i="46"/>
  <c r="AR41" i="46"/>
  <c r="BJ37" i="46" l="1"/>
  <c r="BK37" i="46" s="1"/>
  <c r="BJ41" i="46"/>
  <c r="BK41" i="46" s="1"/>
  <c r="BJ29" i="46"/>
  <c r="BK29" i="46" s="1"/>
  <c r="BJ33" i="46"/>
  <c r="BK33" i="46" s="1"/>
  <c r="BG33" i="46"/>
  <c r="BJ21" i="46"/>
  <c r="BK21" i="46" s="1"/>
  <c r="BJ25" i="46"/>
  <c r="BK25" i="46" s="1"/>
  <c r="BJ45" i="46"/>
  <c r="BK45" i="46" s="1"/>
  <c r="BG45" i="46"/>
  <c r="BJ17" i="46"/>
  <c r="BK17" i="46" s="1"/>
  <c r="BG17" i="46"/>
  <c r="AO53" i="45" l="1"/>
  <c r="AS53" i="45" s="1"/>
  <c r="AT53" i="45" s="1"/>
  <c r="AN53" i="45"/>
  <c r="AK53" i="45"/>
  <c r="AJ53" i="45"/>
  <c r="AI53" i="45"/>
  <c r="K53" i="45"/>
  <c r="BH49" i="45"/>
  <c r="BI49" i="45" s="1"/>
  <c r="AO49" i="45"/>
  <c r="AN49" i="45"/>
  <c r="AK49" i="45"/>
  <c r="AJ49" i="45"/>
  <c r="AI49" i="45"/>
  <c r="K49" i="45"/>
  <c r="AO45" i="45"/>
  <c r="AN45" i="45"/>
  <c r="AK45" i="45"/>
  <c r="AJ45" i="45"/>
  <c r="AI45" i="45"/>
  <c r="K45" i="45"/>
  <c r="BF41" i="45"/>
  <c r="AS41" i="45"/>
  <c r="AT41" i="45" s="1"/>
  <c r="AO41" i="45"/>
  <c r="AP41" i="45" s="1"/>
  <c r="AN41" i="45"/>
  <c r="AK41" i="45"/>
  <c r="AJ41" i="45"/>
  <c r="AI41" i="45"/>
  <c r="K41" i="45"/>
  <c r="BH37" i="45"/>
  <c r="BI37" i="45" s="1"/>
  <c r="AO37" i="45"/>
  <c r="AP37" i="45" s="1"/>
  <c r="AN37" i="45"/>
  <c r="AK37" i="45"/>
  <c r="AJ37" i="45"/>
  <c r="AI37" i="45"/>
  <c r="K37" i="45"/>
  <c r="AO33" i="45"/>
  <c r="BF33" i="45" s="1"/>
  <c r="AN33" i="45"/>
  <c r="AK33" i="45"/>
  <c r="AJ33" i="45"/>
  <c r="AI33" i="45"/>
  <c r="K33" i="45"/>
  <c r="AR29" i="45"/>
  <c r="AO29" i="45"/>
  <c r="AN29" i="45"/>
  <c r="AK29" i="45"/>
  <c r="AJ29" i="45"/>
  <c r="AI29" i="45"/>
  <c r="K29" i="45"/>
  <c r="BH25" i="45"/>
  <c r="BI25" i="45" s="1"/>
  <c r="AO25" i="45"/>
  <c r="BF25" i="45" s="1"/>
  <c r="AN25" i="45"/>
  <c r="AK25" i="45"/>
  <c r="AJ25" i="45"/>
  <c r="AI25" i="45"/>
  <c r="K25" i="45"/>
  <c r="AO21" i="45"/>
  <c r="AN21" i="45"/>
  <c r="AK21" i="45"/>
  <c r="AJ21" i="45"/>
  <c r="AI21" i="45"/>
  <c r="K21" i="45"/>
  <c r="BH17" i="45"/>
  <c r="BI17" i="45" s="1"/>
  <c r="AO17" i="45"/>
  <c r="AN17" i="45"/>
  <c r="AK17" i="45"/>
  <c r="AJ17" i="45"/>
  <c r="AI17" i="45"/>
  <c r="K17" i="45"/>
  <c r="AP33" i="45" l="1"/>
  <c r="AS33" i="45"/>
  <c r="AT33" i="45" s="1"/>
  <c r="AS17" i="45"/>
  <c r="AT17" i="45" s="1"/>
  <c r="AR25" i="45"/>
  <c r="BH33" i="45"/>
  <c r="BI33" i="45" s="1"/>
  <c r="BF45" i="45"/>
  <c r="BG45" i="45" s="1"/>
  <c r="BH53" i="45"/>
  <c r="BI53" i="45" s="1"/>
  <c r="BH29" i="45"/>
  <c r="BI29" i="45" s="1"/>
  <c r="AR33" i="45"/>
  <c r="AS37" i="45"/>
  <c r="AT37" i="45" s="1"/>
  <c r="BH45" i="45"/>
  <c r="BI45" i="45" s="1"/>
  <c r="AS21" i="45"/>
  <c r="AT21" i="45" s="1"/>
  <c r="AS29" i="45"/>
  <c r="AT29" i="45" s="1"/>
  <c r="BF37" i="45"/>
  <c r="BG37" i="45" s="1"/>
  <c r="AS45" i="45"/>
  <c r="AT45" i="45" s="1"/>
  <c r="BH21" i="45"/>
  <c r="BI21" i="45" s="1"/>
  <c r="AS49" i="45"/>
  <c r="AT49" i="45" s="1"/>
  <c r="BG25" i="45"/>
  <c r="BJ25" i="45"/>
  <c r="BK25" i="45" s="1"/>
  <c r="BJ37" i="45"/>
  <c r="BK37" i="45" s="1"/>
  <c r="AP21" i="45"/>
  <c r="BF21" i="45"/>
  <c r="AS25" i="45"/>
  <c r="AT25" i="45" s="1"/>
  <c r="BG33" i="45"/>
  <c r="AR45" i="45"/>
  <c r="AP53" i="45"/>
  <c r="BF53" i="45"/>
  <c r="AR53" i="45"/>
  <c r="AP29" i="45"/>
  <c r="BF29" i="45"/>
  <c r="BG41" i="45"/>
  <c r="AP17" i="45"/>
  <c r="BF17" i="45"/>
  <c r="AR41" i="45"/>
  <c r="BH41" i="45"/>
  <c r="BI41" i="45" s="1"/>
  <c r="AP49" i="45"/>
  <c r="BF49" i="45"/>
  <c r="AR17" i="45"/>
  <c r="AP25" i="45"/>
  <c r="AR49" i="45"/>
  <c r="AR21" i="45"/>
  <c r="AR37" i="45"/>
  <c r="AP45" i="45"/>
  <c r="BJ45" i="45" l="1"/>
  <c r="BK45" i="45" s="1"/>
  <c r="BJ33" i="45"/>
  <c r="BK33" i="45" s="1"/>
  <c r="BG49" i="45"/>
  <c r="BJ49" i="45"/>
  <c r="BK49" i="45" s="1"/>
  <c r="BJ41" i="45"/>
  <c r="BK41" i="45" s="1"/>
  <c r="BG17" i="45"/>
  <c r="BJ17" i="45"/>
  <c r="BK17" i="45" s="1"/>
  <c r="BJ53" i="45"/>
  <c r="BK53" i="45" s="1"/>
  <c r="BG53" i="45"/>
  <c r="BJ29" i="45"/>
  <c r="BK29" i="45" s="1"/>
  <c r="BG29" i="45"/>
  <c r="BJ21" i="45"/>
  <c r="BK21" i="45" s="1"/>
  <c r="BG21" i="45"/>
  <c r="AO49" i="44" l="1"/>
  <c r="AN49" i="44"/>
  <c r="AK49" i="44"/>
  <c r="AJ49" i="44"/>
  <c r="AI49" i="44"/>
  <c r="K49" i="44"/>
  <c r="AO45" i="44"/>
  <c r="AS45" i="44" s="1"/>
  <c r="AT45" i="44" s="1"/>
  <c r="AN45" i="44"/>
  <c r="AK45" i="44"/>
  <c r="AJ45" i="44"/>
  <c r="AI45" i="44"/>
  <c r="K45" i="44"/>
  <c r="BF41" i="44"/>
  <c r="BG41" i="44" s="1"/>
  <c r="AS41" i="44"/>
  <c r="AT41" i="44" s="1"/>
  <c r="AP41" i="44"/>
  <c r="AO41" i="44"/>
  <c r="AN41" i="44"/>
  <c r="AK41" i="44"/>
  <c r="AJ41" i="44"/>
  <c r="AI41" i="44"/>
  <c r="K41" i="44"/>
  <c r="AO37" i="44"/>
  <c r="AP37" i="44" s="1"/>
  <c r="AN37" i="44"/>
  <c r="AK37" i="44"/>
  <c r="AJ37" i="44"/>
  <c r="AI37" i="44"/>
  <c r="K37" i="44"/>
  <c r="AO33" i="44"/>
  <c r="AS33" i="44" s="1"/>
  <c r="AT33" i="44" s="1"/>
  <c r="AN33" i="44"/>
  <c r="AK33" i="44"/>
  <c r="AJ33" i="44"/>
  <c r="AI33" i="44"/>
  <c r="K33" i="44"/>
  <c r="BF29" i="44"/>
  <c r="AR29" i="44"/>
  <c r="AP29" i="44"/>
  <c r="AO29" i="44"/>
  <c r="AS29" i="44" s="1"/>
  <c r="AT29" i="44" s="1"/>
  <c r="AN29" i="44"/>
  <c r="AK29" i="44"/>
  <c r="AJ29" i="44"/>
  <c r="AI29" i="44"/>
  <c r="K29" i="44"/>
  <c r="AR25" i="44"/>
  <c r="AO25" i="44"/>
  <c r="AN25" i="44"/>
  <c r="AK25" i="44"/>
  <c r="AJ25" i="44"/>
  <c r="AI25" i="44"/>
  <c r="K25" i="44"/>
  <c r="AR21" i="44"/>
  <c r="AO21" i="44"/>
  <c r="AN21" i="44"/>
  <c r="AK21" i="44"/>
  <c r="AJ21" i="44"/>
  <c r="AI21" i="44"/>
  <c r="K21" i="44"/>
  <c r="BH17" i="44"/>
  <c r="BI17" i="44" s="1"/>
  <c r="AO17" i="44"/>
  <c r="AN17" i="44"/>
  <c r="AK17" i="44"/>
  <c r="AJ17" i="44"/>
  <c r="AI17" i="44"/>
  <c r="K17" i="44"/>
  <c r="AP33" i="44" l="1"/>
  <c r="AS25" i="44"/>
  <c r="AT25" i="44" s="1"/>
  <c r="BF33" i="44"/>
  <c r="BJ33" i="44" s="1"/>
  <c r="BK33" i="44" s="1"/>
  <c r="BF37" i="44"/>
  <c r="BG37" i="44" s="1"/>
  <c r="BH33" i="44"/>
  <c r="BI33" i="44" s="1"/>
  <c r="AS49" i="44"/>
  <c r="AT49" i="44" s="1"/>
  <c r="BH49" i="44"/>
  <c r="BI49" i="44" s="1"/>
  <c r="BH37" i="44"/>
  <c r="BI37" i="44" s="1"/>
  <c r="AS17" i="44"/>
  <c r="AT17" i="44" s="1"/>
  <c r="BH29" i="44"/>
  <c r="BI29" i="44" s="1"/>
  <c r="AR33" i="44"/>
  <c r="AS37" i="44"/>
  <c r="AT37" i="44" s="1"/>
  <c r="BF45" i="44"/>
  <c r="BG45" i="44" s="1"/>
  <c r="BH45" i="44"/>
  <c r="BI45" i="44" s="1"/>
  <c r="BH25" i="44"/>
  <c r="BI25" i="44" s="1"/>
  <c r="BG33" i="44"/>
  <c r="BF21" i="44"/>
  <c r="BH21" i="44"/>
  <c r="BI21" i="44" s="1"/>
  <c r="AP17" i="44"/>
  <c r="BF17" i="44"/>
  <c r="AS21" i="44"/>
  <c r="AT21" i="44" s="1"/>
  <c r="BG29" i="44"/>
  <c r="AR41" i="44"/>
  <c r="BH41" i="44"/>
  <c r="BI41" i="44" s="1"/>
  <c r="AP49" i="44"/>
  <c r="BF49" i="44"/>
  <c r="AR17" i="44"/>
  <c r="AP25" i="44"/>
  <c r="BF25" i="44"/>
  <c r="AR49" i="44"/>
  <c r="AR37" i="44"/>
  <c r="AP45" i="44"/>
  <c r="AP21" i="44"/>
  <c r="AR45" i="44"/>
  <c r="BJ29" i="44" l="1"/>
  <c r="BK29" i="44" s="1"/>
  <c r="BJ45" i="44"/>
  <c r="BK45" i="44" s="1"/>
  <c r="BJ37" i="44"/>
  <c r="BK37" i="44" s="1"/>
  <c r="BG21" i="44"/>
  <c r="BJ21" i="44"/>
  <c r="BK21" i="44" s="1"/>
  <c r="BJ49" i="44"/>
  <c r="BK49" i="44" s="1"/>
  <c r="BG49" i="44"/>
  <c r="BJ25" i="44"/>
  <c r="BK25" i="44" s="1"/>
  <c r="BG25" i="44"/>
  <c r="BJ41" i="44"/>
  <c r="BK41" i="44" s="1"/>
  <c r="BJ17" i="44"/>
  <c r="BK17" i="44" s="1"/>
  <c r="BG17" i="44"/>
  <c r="AO49" i="43" l="1"/>
  <c r="AN49" i="43"/>
  <c r="AK49" i="43"/>
  <c r="AJ49" i="43"/>
  <c r="AI49" i="43"/>
  <c r="K49" i="43"/>
  <c r="AS45" i="43"/>
  <c r="AT45" i="43" s="1"/>
  <c r="AP45" i="43"/>
  <c r="AO45" i="43"/>
  <c r="AN45" i="43"/>
  <c r="AK45" i="43"/>
  <c r="AJ45" i="43"/>
  <c r="AI45" i="43"/>
  <c r="K45" i="43"/>
  <c r="AO41" i="43"/>
  <c r="AS41" i="43" s="1"/>
  <c r="AT41" i="43" s="1"/>
  <c r="AN41" i="43"/>
  <c r="AK41" i="43"/>
  <c r="AJ41" i="43"/>
  <c r="AI41" i="43"/>
  <c r="K41" i="43"/>
  <c r="BH37" i="43"/>
  <c r="BI37" i="43" s="1"/>
  <c r="AO37" i="43"/>
  <c r="AP37" i="43" s="1"/>
  <c r="AN37" i="43"/>
  <c r="AK37" i="43"/>
  <c r="AJ37" i="43"/>
  <c r="AI37" i="43"/>
  <c r="K37" i="43"/>
  <c r="AO33" i="43"/>
  <c r="AP33" i="43" s="1"/>
  <c r="AN33" i="43"/>
  <c r="AK33" i="43"/>
  <c r="AJ33" i="43"/>
  <c r="AI33" i="43"/>
  <c r="K33" i="43"/>
  <c r="AO29" i="43"/>
  <c r="AP29" i="43" s="1"/>
  <c r="AN29" i="43"/>
  <c r="AK29" i="43"/>
  <c r="AJ29" i="43"/>
  <c r="AI29" i="43"/>
  <c r="K29" i="43"/>
  <c r="AN25" i="43"/>
  <c r="AO25" i="43" s="1"/>
  <c r="AK25" i="43"/>
  <c r="AJ25" i="43"/>
  <c r="AQ25" i="43" s="1"/>
  <c r="AI25" i="43"/>
  <c r="K25" i="43"/>
  <c r="AO21" i="43"/>
  <c r="AS21" i="43" s="1"/>
  <c r="AT21" i="43" s="1"/>
  <c r="AN21" i="43"/>
  <c r="AK21" i="43"/>
  <c r="AJ21" i="43"/>
  <c r="AI21" i="43"/>
  <c r="K21" i="43"/>
  <c r="AS17" i="43"/>
  <c r="AT17" i="43" s="1"/>
  <c r="AO17" i="43"/>
  <c r="AN17" i="43"/>
  <c r="AK17" i="43"/>
  <c r="AJ17" i="43"/>
  <c r="AI17" i="43"/>
  <c r="K17" i="43"/>
  <c r="AS29" i="43" l="1"/>
  <c r="AT29" i="43" s="1"/>
  <c r="BH29" i="43"/>
  <c r="BI29" i="43" s="1"/>
  <c r="AS49" i="43"/>
  <c r="AT49" i="43" s="1"/>
  <c r="BH33" i="43"/>
  <c r="BI33" i="43" s="1"/>
  <c r="BF41" i="43"/>
  <c r="BG41" i="43" s="1"/>
  <c r="BH49" i="43"/>
  <c r="BI49" i="43" s="1"/>
  <c r="AS33" i="43"/>
  <c r="AT33" i="43" s="1"/>
  <c r="BF45" i="43"/>
  <c r="BG45" i="43" s="1"/>
  <c r="AS37" i="43"/>
  <c r="AT37" i="43" s="1"/>
  <c r="AR29" i="43"/>
  <c r="BF29" i="43"/>
  <c r="BG29" i="43" s="1"/>
  <c r="BF33" i="43"/>
  <c r="BG33" i="43" s="1"/>
  <c r="BF37" i="43"/>
  <c r="BG37" i="43" s="1"/>
  <c r="BH21" i="43"/>
  <c r="BI21" i="43" s="1"/>
  <c r="BF17" i="43"/>
  <c r="BG17" i="43" s="1"/>
  <c r="AS25" i="43"/>
  <c r="AT25" i="43" s="1"/>
  <c r="BH25" i="43"/>
  <c r="BI25" i="43" s="1"/>
  <c r="AR25" i="43"/>
  <c r="AP21" i="43"/>
  <c r="BF21" i="43"/>
  <c r="AR41" i="43"/>
  <c r="BH41" i="43"/>
  <c r="BI41" i="43" s="1"/>
  <c r="AP49" i="43"/>
  <c r="BF49" i="43"/>
  <c r="AR21" i="43"/>
  <c r="AP25" i="43"/>
  <c r="BF25" i="43"/>
  <c r="AR49" i="43"/>
  <c r="AP17" i="43"/>
  <c r="AR37" i="43"/>
  <c r="AR17" i="43"/>
  <c r="BH17" i="43"/>
  <c r="BI17" i="43" s="1"/>
  <c r="AR45" i="43"/>
  <c r="BH45" i="43"/>
  <c r="BI45" i="43" s="1"/>
  <c r="AR33" i="43"/>
  <c r="AP41" i="43"/>
  <c r="BJ33" i="43" l="1"/>
  <c r="BK33" i="43" s="1"/>
  <c r="BJ37" i="43"/>
  <c r="BK37" i="43" s="1"/>
  <c r="BJ29" i="43"/>
  <c r="BK29" i="43" s="1"/>
  <c r="BJ25" i="43"/>
  <c r="BK25" i="43" s="1"/>
  <c r="BG25" i="43"/>
  <c r="BJ17" i="43"/>
  <c r="BK17" i="43" s="1"/>
  <c r="BJ49" i="43"/>
  <c r="BK49" i="43" s="1"/>
  <c r="BG49" i="43"/>
  <c r="BJ45" i="43"/>
  <c r="BK45" i="43" s="1"/>
  <c r="BG21" i="43"/>
  <c r="BJ21" i="43"/>
  <c r="BK21" i="43" s="1"/>
  <c r="BJ41" i="43"/>
  <c r="BK41" i="43" s="1"/>
  <c r="AO49" i="42" l="1"/>
  <c r="AN49" i="42"/>
  <c r="AK49" i="42"/>
  <c r="AJ49" i="42"/>
  <c r="AI49" i="42"/>
  <c r="K49" i="42"/>
  <c r="AS45" i="42"/>
  <c r="AT45" i="42" s="1"/>
  <c r="AP45" i="42"/>
  <c r="AO45" i="42"/>
  <c r="AN45" i="42"/>
  <c r="AK45" i="42"/>
  <c r="AJ45" i="42"/>
  <c r="AI45" i="42"/>
  <c r="K45" i="42"/>
  <c r="BH41" i="42"/>
  <c r="BI41" i="42" s="1"/>
  <c r="AO41" i="42"/>
  <c r="AN41" i="42"/>
  <c r="AK41" i="42"/>
  <c r="AJ41" i="42"/>
  <c r="AI41" i="42"/>
  <c r="K41" i="42"/>
  <c r="AS37" i="42"/>
  <c r="AT37" i="42" s="1"/>
  <c r="AR37" i="42"/>
  <c r="AP37" i="42"/>
  <c r="AO37" i="42"/>
  <c r="AN37" i="42"/>
  <c r="AK37" i="42"/>
  <c r="AJ37" i="42"/>
  <c r="AI37" i="42"/>
  <c r="K37" i="42"/>
  <c r="AO33" i="42"/>
  <c r="AP33" i="42" s="1"/>
  <c r="AN33" i="42"/>
  <c r="AK33" i="42"/>
  <c r="AJ33" i="42"/>
  <c r="AI33" i="42"/>
  <c r="K33" i="42"/>
  <c r="BF29" i="42"/>
  <c r="AR29" i="42"/>
  <c r="AP29" i="42"/>
  <c r="AO29" i="42"/>
  <c r="AN29" i="42"/>
  <c r="AK29" i="42"/>
  <c r="AJ29" i="42"/>
  <c r="AI29" i="42"/>
  <c r="K29" i="42"/>
  <c r="BH25" i="42"/>
  <c r="BI25" i="42" s="1"/>
  <c r="AR25" i="42"/>
  <c r="AO25" i="42"/>
  <c r="BF25" i="42" s="1"/>
  <c r="AN25" i="42"/>
  <c r="AK25" i="42"/>
  <c r="AJ25" i="42"/>
  <c r="AI25" i="42"/>
  <c r="K25" i="42"/>
  <c r="AN21" i="42"/>
  <c r="AO21" i="42" s="1"/>
  <c r="AK21" i="42"/>
  <c r="AJ21" i="42"/>
  <c r="AQ21" i="42" s="1"/>
  <c r="AI21" i="42"/>
  <c r="K21" i="42"/>
  <c r="AO17" i="42"/>
  <c r="AS17" i="42" s="1"/>
  <c r="AT17" i="42" s="1"/>
  <c r="AN17" i="42"/>
  <c r="AK17" i="42"/>
  <c r="AJ17" i="42"/>
  <c r="AI17" i="42"/>
  <c r="K17" i="42"/>
  <c r="AP21" i="42" l="1"/>
  <c r="BF21" i="42"/>
  <c r="BG21" i="42" s="1"/>
  <c r="AS25" i="42"/>
  <c r="AT25" i="42" s="1"/>
  <c r="BF37" i="42"/>
  <c r="BF45" i="42"/>
  <c r="BH29" i="42"/>
  <c r="BI29" i="42" s="1"/>
  <c r="AS49" i="42"/>
  <c r="AT49" i="42" s="1"/>
  <c r="BH17" i="42"/>
  <c r="BI17" i="42" s="1"/>
  <c r="BH45" i="42"/>
  <c r="BI45" i="42" s="1"/>
  <c r="BH49" i="42"/>
  <c r="BI49" i="42" s="1"/>
  <c r="AS29" i="42"/>
  <c r="AT29" i="42" s="1"/>
  <c r="BH33" i="42"/>
  <c r="BI33" i="42" s="1"/>
  <c r="AR45" i="42"/>
  <c r="AS33" i="42"/>
  <c r="AT33" i="42" s="1"/>
  <c r="BF33" i="42"/>
  <c r="BG33" i="42" s="1"/>
  <c r="BH37" i="42"/>
  <c r="BI37" i="42" s="1"/>
  <c r="BF41" i="42"/>
  <c r="BJ41" i="42" s="1"/>
  <c r="BK41" i="42" s="1"/>
  <c r="BG37" i="42"/>
  <c r="BG45" i="42"/>
  <c r="BJ25" i="42"/>
  <c r="BK25" i="42" s="1"/>
  <c r="BG25" i="42"/>
  <c r="BG41" i="42"/>
  <c r="BH21" i="42"/>
  <c r="BI21" i="42" s="1"/>
  <c r="AR21" i="42"/>
  <c r="AS21" i="42"/>
  <c r="AT21" i="42" s="1"/>
  <c r="AP17" i="42"/>
  <c r="BF17" i="42"/>
  <c r="BG29" i="42"/>
  <c r="AR41" i="42"/>
  <c r="AP49" i="42"/>
  <c r="BF49" i="42"/>
  <c r="AS41" i="42"/>
  <c r="AT41" i="42" s="1"/>
  <c r="AP25" i="42"/>
  <c r="AR49" i="42"/>
  <c r="AR17" i="42"/>
  <c r="AR33" i="42"/>
  <c r="AP41" i="42"/>
  <c r="BJ33" i="42" l="1"/>
  <c r="BK33" i="42" s="1"/>
  <c r="BJ29" i="42"/>
  <c r="BK29" i="42" s="1"/>
  <c r="BJ45" i="42"/>
  <c r="BK45" i="42" s="1"/>
  <c r="BJ37" i="42"/>
  <c r="BK37" i="42" s="1"/>
  <c r="BJ17" i="42"/>
  <c r="BK17" i="42" s="1"/>
  <c r="BG17" i="42"/>
  <c r="BJ21" i="42"/>
  <c r="BK21" i="42" s="1"/>
  <c r="BJ49" i="42"/>
  <c r="BK49" i="42" s="1"/>
  <c r="BG49" i="42"/>
  <c r="AO45" i="41" l="1"/>
  <c r="AS45" i="41" s="1"/>
  <c r="AT45" i="41" s="1"/>
  <c r="AN45" i="41"/>
  <c r="AK45" i="41"/>
  <c r="AJ45" i="41"/>
  <c r="AI45" i="41"/>
  <c r="K45" i="41"/>
  <c r="AO41" i="41"/>
  <c r="AS41" i="41" s="1"/>
  <c r="AT41" i="41" s="1"/>
  <c r="AN41" i="41"/>
  <c r="AK41" i="41"/>
  <c r="AJ41" i="41"/>
  <c r="AI41" i="41"/>
  <c r="K41" i="41"/>
  <c r="AO37" i="41"/>
  <c r="AS37" i="41" s="1"/>
  <c r="AT37" i="41" s="1"/>
  <c r="AN37" i="41"/>
  <c r="AK37" i="41"/>
  <c r="AJ37" i="41"/>
  <c r="AI37" i="41"/>
  <c r="K37" i="41"/>
  <c r="AO33" i="41"/>
  <c r="AS33" i="41" s="1"/>
  <c r="AT33" i="41" s="1"/>
  <c r="AN33" i="41"/>
  <c r="AK33" i="41"/>
  <c r="AJ33" i="41"/>
  <c r="AI33" i="41"/>
  <c r="K33" i="41"/>
  <c r="AR29" i="41"/>
  <c r="AO29" i="41"/>
  <c r="AS29" i="41" s="1"/>
  <c r="AT29" i="41" s="1"/>
  <c r="AN29" i="41"/>
  <c r="AK29" i="41"/>
  <c r="AJ29" i="41"/>
  <c r="AI29" i="41"/>
  <c r="K29" i="41"/>
  <c r="BH25" i="41"/>
  <c r="BI25" i="41" s="1"/>
  <c r="AO25" i="41"/>
  <c r="BF25" i="41" s="1"/>
  <c r="AN25" i="41"/>
  <c r="AK25" i="41"/>
  <c r="AJ25" i="41"/>
  <c r="AI25" i="41"/>
  <c r="K25" i="41"/>
  <c r="AR21" i="41"/>
  <c r="AO21" i="41"/>
  <c r="AN21" i="41"/>
  <c r="AK21" i="41"/>
  <c r="AJ21" i="41"/>
  <c r="AI21" i="41"/>
  <c r="K21" i="41"/>
  <c r="BH17" i="41"/>
  <c r="BI17" i="41" s="1"/>
  <c r="AR17" i="41"/>
  <c r="AO17" i="41"/>
  <c r="AN17" i="41"/>
  <c r="AK17" i="41"/>
  <c r="AJ17" i="41"/>
  <c r="AI17" i="41"/>
  <c r="K17" i="41"/>
  <c r="AS25" i="41" l="1"/>
  <c r="AT25" i="41" s="1"/>
  <c r="AP29" i="41"/>
  <c r="AP25" i="41"/>
  <c r="AP33" i="41"/>
  <c r="AP37" i="41"/>
  <c r="AP41" i="41"/>
  <c r="AP45" i="41"/>
  <c r="BF41" i="41"/>
  <c r="BG41" i="41" s="1"/>
  <c r="BF37" i="41"/>
  <c r="BF45" i="41"/>
  <c r="BH21" i="41"/>
  <c r="BI21" i="41" s="1"/>
  <c r="AR25" i="41"/>
  <c r="BF29" i="41"/>
  <c r="BG29" i="41" s="1"/>
  <c r="BF33" i="41"/>
  <c r="BG33" i="41" s="1"/>
  <c r="AS21" i="41"/>
  <c r="AT21" i="41" s="1"/>
  <c r="BH29" i="41"/>
  <c r="BI29" i="41" s="1"/>
  <c r="BJ25" i="41"/>
  <c r="BK25" i="41" s="1"/>
  <c r="BF17" i="41"/>
  <c r="BG37" i="41"/>
  <c r="BG45" i="41"/>
  <c r="AS17" i="41"/>
  <c r="AT17" i="41" s="1"/>
  <c r="BG25" i="41"/>
  <c r="AR37" i="41"/>
  <c r="BH37" i="41"/>
  <c r="BI37" i="41" s="1"/>
  <c r="AR45" i="41"/>
  <c r="BH45" i="41"/>
  <c r="BI45" i="41" s="1"/>
  <c r="AP21" i="41"/>
  <c r="BF21" i="41"/>
  <c r="AR33" i="41"/>
  <c r="BH33" i="41"/>
  <c r="BI33" i="41" s="1"/>
  <c r="AP17" i="41"/>
  <c r="AR41" i="41"/>
  <c r="BH41" i="41"/>
  <c r="BI41" i="41" s="1"/>
  <c r="BJ29" i="41" l="1"/>
  <c r="BK29" i="41" s="1"/>
  <c r="BJ45" i="41"/>
  <c r="BK45" i="41" s="1"/>
  <c r="BJ41" i="41"/>
  <c r="BK41" i="41" s="1"/>
  <c r="BG17" i="41"/>
  <c r="BJ17" i="41"/>
  <c r="BK17" i="41" s="1"/>
  <c r="BJ21" i="41"/>
  <c r="BK21" i="41" s="1"/>
  <c r="BG21" i="41"/>
  <c r="BJ33" i="41"/>
  <c r="BK33" i="41" s="1"/>
  <c r="BJ37" i="41"/>
  <c r="BK37" i="41" s="1"/>
  <c r="G41" i="24" l="1"/>
  <c r="F41" i="24"/>
  <c r="E41" i="24"/>
  <c r="D41" i="24"/>
  <c r="C41" i="24"/>
  <c r="C40" i="24"/>
  <c r="D40" i="24"/>
  <c r="E40" i="24"/>
  <c r="F40" i="24"/>
  <c r="G40" i="24"/>
  <c r="G39" i="24"/>
  <c r="F39" i="24"/>
  <c r="E39" i="24"/>
  <c r="D39" i="24"/>
  <c r="C39" i="24"/>
  <c r="G38" i="24"/>
  <c r="F38" i="24"/>
  <c r="E38" i="24"/>
  <c r="D38" i="24"/>
  <c r="C38" i="24"/>
  <c r="D37" i="24"/>
  <c r="G37" i="24"/>
  <c r="F37" i="24"/>
  <c r="E37" i="24"/>
  <c r="C37" i="24"/>
  <c r="B120" i="24"/>
  <c r="C120" i="24"/>
  <c r="D120" i="24"/>
  <c r="A120" i="24" l="1"/>
  <c r="A121" i="24" s="1"/>
  <c r="D122" i="24" s="1"/>
  <c r="D121" i="24"/>
  <c r="C121" i="24"/>
  <c r="B121" i="24"/>
  <c r="M19"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 Cardenas</author>
  </authors>
  <commentList>
    <comment ref="AM16" authorId="0" shapeId="0" xr:uid="{3A0558C0-8047-498E-A412-2EF0920F4D11}">
      <text>
        <r>
          <rPr>
            <sz val="9"/>
            <color indexed="81"/>
            <rFont val="Tahoma"/>
            <family val="2"/>
          </rPr>
          <t xml:space="preserve"> Cantidad de procesos a cargo del GIT Jurídico en el año</t>
        </r>
      </text>
    </comment>
    <comment ref="AM20" authorId="0" shapeId="0" xr:uid="{951EEED7-BE60-4131-84C3-DCDCC18F5B3A}">
      <text>
        <r>
          <rPr>
            <sz val="9"/>
            <color indexed="81"/>
            <rFont val="Tahoma"/>
            <family val="2"/>
          </rPr>
          <t>Cantidad de capacitaciones sobre la política + piezas comunicativas emitidas</t>
        </r>
      </text>
    </comment>
    <comment ref="AM92" authorId="0" shapeId="0" xr:uid="{4799F942-5DF1-4EEB-A389-2FBE49C7EF61}">
      <text>
        <r>
          <rPr>
            <sz val="9"/>
            <color indexed="81"/>
            <rFont val="Tahoma"/>
            <family val="2"/>
          </rPr>
          <t>Cantidad de veces que se emiten estados financieros</t>
        </r>
      </text>
    </comment>
    <comment ref="AM96" authorId="0" shapeId="0" xr:uid="{A8E5494E-4392-4D06-AFDB-DE6BBBA90BBE}">
      <text>
        <r>
          <rPr>
            <sz val="9"/>
            <color indexed="81"/>
            <rFont val="Tahoma"/>
            <family val="2"/>
          </rPr>
          <t>Cantidad de entidades por las veces de reporte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Marcela Cardenas</author>
  </authors>
  <commentList>
    <comment ref="AL17" authorId="0" shapeId="0" xr:uid="{3BED7B45-8B76-49A7-8B37-7658E2FDFBF3}">
      <text>
        <r>
          <rPr>
            <sz val="9"/>
            <color indexed="81"/>
            <rFont val="Tahoma"/>
            <family val="2"/>
          </rPr>
          <t>Cantidad de veces que se emiten estados financieros</t>
        </r>
      </text>
    </comment>
    <comment ref="AL21" authorId="0" shapeId="0" xr:uid="{1EAB8EBA-396F-441F-967B-7E245BAF882F}">
      <text>
        <r>
          <rPr>
            <sz val="9"/>
            <color indexed="81"/>
            <rFont val="Tahoma"/>
            <family val="2"/>
          </rPr>
          <t>Cantidad de entidades por las veces de reporte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Marcela Cardenas</author>
  </authors>
  <commentList>
    <comment ref="AL17" authorId="0" shapeId="0" xr:uid="{B23E09ED-7793-4207-B33A-757026577B41}">
      <text>
        <r>
          <rPr>
            <sz val="9"/>
            <color indexed="81"/>
            <rFont val="Tahoma"/>
            <family val="2"/>
          </rPr>
          <t xml:space="preserve"> Cantidad de procesos a cargo del GIT Jurídico en el año</t>
        </r>
      </text>
    </comment>
    <comment ref="AL21" authorId="0" shapeId="0" xr:uid="{363AFF46-662E-4EC8-ACC3-8D4DB43937DE}">
      <text>
        <r>
          <rPr>
            <sz val="9"/>
            <color indexed="81"/>
            <rFont val="Tahoma"/>
            <family val="2"/>
          </rPr>
          <t>Cantidad de capacitaciones sobre la política + piezas comunicativas emitidas</t>
        </r>
      </text>
    </comment>
  </commentList>
</comments>
</file>

<file path=xl/sharedStrings.xml><?xml version="1.0" encoding="utf-8"?>
<sst xmlns="http://schemas.openxmlformats.org/spreadsheetml/2006/main" count="4001" uniqueCount="658">
  <si>
    <t>Ejecución y administración de procesos</t>
  </si>
  <si>
    <t>Procesos</t>
  </si>
  <si>
    <t>RIESGO EXTREMO</t>
  </si>
  <si>
    <t>SI</t>
  </si>
  <si>
    <t>Preventivo</t>
  </si>
  <si>
    <t>Manual</t>
  </si>
  <si>
    <t>Diariamente</t>
  </si>
  <si>
    <t>Completa</t>
  </si>
  <si>
    <t>Número</t>
  </si>
  <si>
    <t>Fraude Externo</t>
  </si>
  <si>
    <t>RIESGO ALTO</t>
  </si>
  <si>
    <t>NO</t>
  </si>
  <si>
    <t>Detectivo</t>
  </si>
  <si>
    <t>Automático</t>
  </si>
  <si>
    <t>Semanalmente</t>
  </si>
  <si>
    <t>Incompleta</t>
  </si>
  <si>
    <t>Porcentaje</t>
  </si>
  <si>
    <t>Fraude Interno</t>
  </si>
  <si>
    <t>Tecnología</t>
  </si>
  <si>
    <t>RIESGO MODERADO</t>
  </si>
  <si>
    <t>Correctivo</t>
  </si>
  <si>
    <t>Quincenalmente</t>
  </si>
  <si>
    <t>No existe</t>
  </si>
  <si>
    <t>Fallas Tecnológicas</t>
  </si>
  <si>
    <t>Infraestructura</t>
  </si>
  <si>
    <t>RIESGO BAJO</t>
  </si>
  <si>
    <t>Mensualmente</t>
  </si>
  <si>
    <t>Relaciones Laborales</t>
  </si>
  <si>
    <t>Trimestralmente</t>
  </si>
  <si>
    <t>Semestralmente</t>
  </si>
  <si>
    <t>Daños a activos fijos / Eventos Externos</t>
  </si>
  <si>
    <t>Anualmente</t>
  </si>
  <si>
    <t>Continuo</t>
  </si>
  <si>
    <t>A solicitud</t>
  </si>
  <si>
    <t>FILTRADO</t>
  </si>
  <si>
    <t>IDENTIFICACIÓN DEL RIESGO</t>
  </si>
  <si>
    <t>EVALUACIÓN DEL CONTROL</t>
  </si>
  <si>
    <t>N°</t>
  </si>
  <si>
    <t>PROCESO</t>
  </si>
  <si>
    <t>CLASIFICACIÓN DEL RIESGO</t>
  </si>
  <si>
    <t>FACTOR DE RIESGO</t>
  </si>
  <si>
    <t>IMPACTO</t>
  </si>
  <si>
    <t>DESCRIPCIÓN DEL RIESGO</t>
  </si>
  <si>
    <t>CAL 1</t>
  </si>
  <si>
    <t>CAL 2</t>
  </si>
  <si>
    <t>CONTROLES</t>
  </si>
  <si>
    <t xml:space="preserve">RESPONSABLE DE EJECUTAR EL CONTROL </t>
  </si>
  <si>
    <t>Tipo de control</t>
  </si>
  <si>
    <t>Funcionamiento del control</t>
  </si>
  <si>
    <t>Evidencia</t>
  </si>
  <si>
    <t xml:space="preserve"> </t>
  </si>
  <si>
    <t>EXTREMO</t>
  </si>
  <si>
    <t>ALTO</t>
  </si>
  <si>
    <t>MODERADO</t>
  </si>
  <si>
    <t>Catastrófico</t>
  </si>
  <si>
    <t>Mayor</t>
  </si>
  <si>
    <t>Moderado</t>
  </si>
  <si>
    <t>Menor</t>
  </si>
  <si>
    <t>Leve</t>
  </si>
  <si>
    <t>Muy Baja</t>
  </si>
  <si>
    <t>Baja</t>
  </si>
  <si>
    <t>BAJO</t>
  </si>
  <si>
    <t>Media</t>
  </si>
  <si>
    <t>Alta</t>
  </si>
  <si>
    <t>Muy Alta</t>
  </si>
  <si>
    <t>PROBABILIDAD</t>
  </si>
  <si>
    <t xml:space="preserve">Gestión Administrativa </t>
  </si>
  <si>
    <t>SUBSISTEMA DE GESTIÓN DEL RIESGO VINCULADO</t>
  </si>
  <si>
    <t>DESCRIPCIÓN DEL FACTOR DE RIESGO</t>
  </si>
  <si>
    <t xml:space="preserve">Ausencia de procedimientos o documentos </t>
  </si>
  <si>
    <t>Errores en la ejecución de protocolos, manuales o procedimientos</t>
  </si>
  <si>
    <t>Errores en la grabación de información o autorizaciones</t>
  </si>
  <si>
    <t>Fraude interno (corrupción, soborno)</t>
  </si>
  <si>
    <t>Caída de aplicaciones o redes</t>
  </si>
  <si>
    <t>Suplantación de identidad</t>
  </si>
  <si>
    <t>Talento_Humano</t>
  </si>
  <si>
    <t>Evento_Externo</t>
  </si>
  <si>
    <t>Leve - 20%</t>
  </si>
  <si>
    <t>Menor - 40%</t>
  </si>
  <si>
    <t>Moderado - 60%</t>
  </si>
  <si>
    <t>Mayor - 80%</t>
  </si>
  <si>
    <t>Catastrófico - 100%</t>
  </si>
  <si>
    <t>LÍDER DEL PROCESO</t>
  </si>
  <si>
    <t>ENTREGABLE / EVIDENCIA</t>
  </si>
  <si>
    <t>¿El control está documentado?</t>
  </si>
  <si>
    <t>Se debe realizar seguimiento a los riesgos con el fin de verificar su impacto, probabilidad y la valoración de los controles.</t>
  </si>
  <si>
    <t>ZONA DE RIESGO EXTREMO</t>
  </si>
  <si>
    <t>Reducir: Mitigar</t>
  </si>
  <si>
    <t>Reducir: Mitigar o Transferir</t>
  </si>
  <si>
    <t>Se deberán implementar inmediatamente las acciones que conlleven a reducir el riesgo. Las acciones preventivas tomadas deberán llevar a la implementación de nuevos controles que prevengan la materialización del riesgo y a mitigar el impacto.</t>
  </si>
  <si>
    <t xml:space="preserve">Se deberán implementar acciones que conlleven a mitigar o transferir el riesgo. Se deberán implementar acciones preventivas que conlleven a mejorar o documentar los controles existentes. </t>
  </si>
  <si>
    <t>Se deberán implementar acciones que conlleven a reducir el riesgo. Se deberán implementar acciones preventivas que conlleven a fortalecer los controles existentes.</t>
  </si>
  <si>
    <t>Aceptar</t>
  </si>
  <si>
    <t>Responsable</t>
  </si>
  <si>
    <t>CAL 3</t>
  </si>
  <si>
    <t>CAL 4_IMP</t>
  </si>
  <si>
    <t>CAL 5_PRO</t>
  </si>
  <si>
    <t xml:space="preserve">NIVEL </t>
  </si>
  <si>
    <t>AFECTACIÓN ECONÓMICA</t>
  </si>
  <si>
    <t>AFECTACIÓN OPERACIONAL</t>
  </si>
  <si>
    <t>AFECTACIÓN REPUTACIONAL</t>
  </si>
  <si>
    <t>Pérdida de recursos económicos por un valor menor a 10 SMMLV al año.</t>
  </si>
  <si>
    <t>Impacta la ejecución o continuidad de una tarea</t>
  </si>
  <si>
    <t>El riesgo afecta la imagen de algún área de la organización.</t>
  </si>
  <si>
    <t>Pérdida de recursos económicos por un valor entre 10 y 50 SMMLV al año.</t>
  </si>
  <si>
    <t>Impacta la ejecución o continuidad de una actividad</t>
  </si>
  <si>
    <t>El riesgo afecta la imagen de la entidad internamente, de conocimiento general nivel interno, de junta directiva y accionistas y/o proveedores.</t>
  </si>
  <si>
    <t>Pérdida de recursos económicos por un valor entre 50 y 100 SMMLV al año.</t>
  </si>
  <si>
    <t>Impacta la ejecución o continuidad de un procedimiento, manual o protocolo.</t>
  </si>
  <si>
    <t>El riesgo afecta la imagen de la entidad con algunos usuarios de relevancia frente al logro de objetivos.</t>
  </si>
  <si>
    <t>Pérdida de recursos económicos por un valor entre 100 y 500 SMMLV al año.</t>
  </si>
  <si>
    <t xml:space="preserve">El riesgo afecta la imagen de la entidad con efecto publicitario sostenido a nivel de sector administrativo, nivel departamental o municipal. </t>
  </si>
  <si>
    <t>Pérdida de recursos económicos por un valor mayor a 500 SMMLV al año.</t>
  </si>
  <si>
    <t xml:space="preserve">El riesgo afecta la imagen de la entidad a nivel nacional, con efecto publicitario sostenido a nivel país. </t>
  </si>
  <si>
    <t>Comunicación Pública</t>
  </si>
  <si>
    <t>Gestión Recursos Financieros</t>
  </si>
  <si>
    <t>Gestión TICS</t>
  </si>
  <si>
    <t>Juan Camilo Santamaría Herrera</t>
  </si>
  <si>
    <t>Elizabeth Soler Castillo</t>
  </si>
  <si>
    <t>Alexandra Quemba Gómez</t>
  </si>
  <si>
    <t>César Augusto Rincón Vicentes</t>
  </si>
  <si>
    <t>Control y Evaluación</t>
  </si>
  <si>
    <t>Denis Eliana Hernández Niño</t>
  </si>
  <si>
    <t>Afectación Operacional
(30%)</t>
  </si>
  <si>
    <t>Afectación reputacional
(30%)</t>
  </si>
  <si>
    <t>Insignificante - 20%</t>
  </si>
  <si>
    <t>Gestión</t>
  </si>
  <si>
    <t>Corrupción</t>
  </si>
  <si>
    <t>Fiscales</t>
  </si>
  <si>
    <t>NOR</t>
  </si>
  <si>
    <t>CEN</t>
  </si>
  <si>
    <t>CON</t>
  </si>
  <si>
    <t>GAD</t>
  </si>
  <si>
    <t>GFI</t>
  </si>
  <si>
    <t>CYE</t>
  </si>
  <si>
    <r>
      <t xml:space="preserve">NIVEL DE RIESGO </t>
    </r>
    <r>
      <rPr>
        <b/>
        <sz val="12"/>
        <color theme="1" tint="4.9989318521683403E-2"/>
        <rFont val="Calibri"/>
        <family val="2"/>
        <scheme val="minor"/>
      </rPr>
      <t>INHERENTE</t>
    </r>
    <r>
      <rPr>
        <b/>
        <sz val="12"/>
        <color theme="0"/>
        <rFont val="Calibri"/>
        <family val="2"/>
        <scheme val="minor"/>
      </rPr>
      <t xml:space="preserve">
(ZONA)</t>
    </r>
  </si>
  <si>
    <r>
      <t xml:space="preserve">NIVEL DE RIESGO </t>
    </r>
    <r>
      <rPr>
        <b/>
        <sz val="12"/>
        <color theme="1" tint="4.9989318521683403E-2"/>
        <rFont val="Calibri"/>
        <family val="2"/>
        <scheme val="minor"/>
      </rPr>
      <t>RESIDUAL</t>
    </r>
    <r>
      <rPr>
        <b/>
        <sz val="12"/>
        <color theme="0"/>
        <rFont val="Calibri"/>
        <family val="2"/>
        <scheme val="minor"/>
      </rPr>
      <t xml:space="preserve">
(ZONA)</t>
    </r>
  </si>
  <si>
    <t>APLICABILIDAD EN TERRITORIALES</t>
  </si>
  <si>
    <t>Insignificante</t>
  </si>
  <si>
    <t>Állison Cristina Marín Flórez</t>
  </si>
  <si>
    <t>Normalización y Culturización Contable</t>
  </si>
  <si>
    <t>Centralización de la Información</t>
  </si>
  <si>
    <t>Consolidación de la Información</t>
  </si>
  <si>
    <t>Gestión Humana</t>
  </si>
  <si>
    <t>Gestión Jurídica</t>
  </si>
  <si>
    <t>CÓDIGO DEL PROCESO</t>
  </si>
  <si>
    <t>Afectación económica
(40%)</t>
  </si>
  <si>
    <t>Frecuencia del control</t>
  </si>
  <si>
    <t>RESPONSABLE</t>
  </si>
  <si>
    <t>FECHA DE INICIO</t>
  </si>
  <si>
    <t>FECHA DE FINALIZACIÓN</t>
  </si>
  <si>
    <t>EVIDENCIA / ENTREGABLE</t>
  </si>
  <si>
    <t>Usuarios, productos y prácticas</t>
  </si>
  <si>
    <t>Planeación Integral</t>
  </si>
  <si>
    <t>Katherine Forero Mendez</t>
  </si>
  <si>
    <t>Anuar Edilson Vargas Calderón</t>
  </si>
  <si>
    <t>Rocío Pérez Sotelo</t>
  </si>
  <si>
    <t>¿Afecta el cumplimiento de la misión de la entidad?</t>
  </si>
  <si>
    <t>¿Genera pérdida de confianza de la entidad, afectando su reputación?</t>
  </si>
  <si>
    <t>¿Genera pérdida de recursos económicos?</t>
  </si>
  <si>
    <t>¿Afectar el cumplimiento de la misión del sector al que pertenece la entidad?</t>
  </si>
  <si>
    <t>¿Afecta el cumplimiento de metas y objetivos de la dependencia?</t>
  </si>
  <si>
    <t>¿Afecta la generación de los productos o la prestación de los servicios?</t>
  </si>
  <si>
    <t>Respuesta afirmativa entre 1-5</t>
  </si>
  <si>
    <t>Respuesta afirmativa entre 6-11</t>
  </si>
  <si>
    <t>Respuesta afirmativa entre 12-19</t>
  </si>
  <si>
    <t>Alto</t>
  </si>
  <si>
    <t>extremo</t>
  </si>
  <si>
    <t>No</t>
  </si>
  <si>
    <t>Si</t>
  </si>
  <si>
    <t>Calificación del impacto</t>
  </si>
  <si>
    <t>¿Genera pérdida de la información de la entidad?</t>
  </si>
  <si>
    <t>¿Genera intervención de los órganos de control, de la Fiscalía u otro ente?</t>
  </si>
  <si>
    <t>¿Da lugar a procesos sancionatorios?</t>
  </si>
  <si>
    <t>¿Da lugar a procesos disciplinarios?</t>
  </si>
  <si>
    <t>¿Da lugar a procesos fiscales?</t>
  </si>
  <si>
    <t>¿Da lugar a procesos penales?</t>
  </si>
  <si>
    <t>¿Genera pérdida de credibilidad del sector?</t>
  </si>
  <si>
    <t>¿Ocasiona lesiones físicas o pérdidas de vidas humanas?</t>
  </si>
  <si>
    <t>¿Afecta la imagen regional?</t>
  </si>
  <si>
    <t>¿Afecta la imagen nacional?</t>
  </si>
  <si>
    <t>¿Afecta la imagen internacional?</t>
  </si>
  <si>
    <t>Claudia Patricia Hernandez Díaz</t>
  </si>
  <si>
    <t>Coordinador(a) GIT Planeación</t>
  </si>
  <si>
    <t>Coordinador(a) GIT Logístico de Capacitación y Prensa</t>
  </si>
  <si>
    <t>Subcontador(a) General y de Investigación</t>
  </si>
  <si>
    <t>Subcontador(a) de Centralización de la Información</t>
  </si>
  <si>
    <t>Subcontador(a) de Consolidación de la Información</t>
  </si>
  <si>
    <t>Coordinador(a) GIT de Talento Humano y Prestaciones Sociales</t>
  </si>
  <si>
    <t>Coordinador(a) GIT de Servicios Generales, Administrativos y Financieros</t>
  </si>
  <si>
    <t>Coordinador(a) GIT de Apoyo Informático</t>
  </si>
  <si>
    <t>Coordinador(a) GIT de Jurídica</t>
  </si>
  <si>
    <t>Coordinador(a) GIT de Control Interno</t>
  </si>
  <si>
    <t>LÍDER DEL PROCESO
Cargo</t>
  </si>
  <si>
    <t>LÍDER DEL PROCESO
Nombre</t>
  </si>
  <si>
    <t>IDENTIFICACIÓN DE RIESGOS</t>
  </si>
  <si>
    <t>VALORACIÓN DE RIESGOS</t>
  </si>
  <si>
    <t>AFECTACIONES</t>
  </si>
  <si>
    <t>DILIGENCIAR UNICAMENTE PARA RIESGO DE CORRUPCIÓN</t>
  </si>
  <si>
    <t>¿Afecta al grupo de funcionarios del proceso?</t>
  </si>
  <si>
    <t>¿Podría causar un detrimento de calidad de vida de la comunidad por la pérdida de bienes, servicios o recursos públicos?</t>
  </si>
  <si>
    <t>Frecuencia de la Actividad</t>
  </si>
  <si>
    <t>La actividad que conlleva el riesgo se ejecuta como máximos 2 veces por año</t>
  </si>
  <si>
    <t>La actividad que conlleva el riesgo se ejecuta de 3 a 24 veces al año</t>
  </si>
  <si>
    <t>La actividad que conlleva el riesgo se ejecuta de 24 a 500 veces al año</t>
  </si>
  <si>
    <t>La actividad que conlleva el riesgo se ejecuta mínimo 500 veces al año y máximo 5000 veces por año</t>
  </si>
  <si>
    <t>La actividad que conlleva el riesgo se ejecuta más de 500 veces por año</t>
  </si>
  <si>
    <t>Probabilidad</t>
  </si>
  <si>
    <t>RIESGOS DE GESTIÓN Y FISCALES</t>
  </si>
  <si>
    <t>Rara vez</t>
  </si>
  <si>
    <t>El evento puede ocurrir solo en circunstancias excepcionales (poco comunes o anormales)</t>
  </si>
  <si>
    <t>No se ha presentado en los últimos 5 años</t>
  </si>
  <si>
    <t>Improbable</t>
  </si>
  <si>
    <t>El evento puede ocurrir en algún momento</t>
  </si>
  <si>
    <t>Al menos 1 vez en los últimos 5 años</t>
  </si>
  <si>
    <t>Posible</t>
  </si>
  <si>
    <t>El evento podrá ocurrir en algún momento</t>
  </si>
  <si>
    <t>Al menos 1 vez en los últimos 2 años</t>
  </si>
  <si>
    <t>Probable</t>
  </si>
  <si>
    <t>Es viable que el evento ocurra en la mayoría de las circunstancias</t>
  </si>
  <si>
    <t>Al menos 1 vez en el último año</t>
  </si>
  <si>
    <t>Seguro</t>
  </si>
  <si>
    <t>Se espera que el evento ocurra en la mayoría de las circunstancias</t>
  </si>
  <si>
    <t>Mas de 1 vez al año</t>
  </si>
  <si>
    <t>RIESGOS DE CORRUPCIÓN</t>
  </si>
  <si>
    <t>Afectación económica</t>
  </si>
  <si>
    <t>Afectación Operacional</t>
  </si>
  <si>
    <t>Afectación reputacional</t>
  </si>
  <si>
    <t>OPCIONES DE MANEJO DEL RIESGO RESIDUAL</t>
  </si>
  <si>
    <t>Nivel de Exposición del Riesgo</t>
  </si>
  <si>
    <t>Opción de Tratamiento</t>
  </si>
  <si>
    <t>Detalle del Tratamiento</t>
  </si>
  <si>
    <t>ESTRATEGIAS PARA COMBATIR EL RIESGO</t>
  </si>
  <si>
    <t>Aceptar riesgo</t>
  </si>
  <si>
    <t>Reducir-Transferir riesgo</t>
  </si>
  <si>
    <t>Evitar riesgo</t>
  </si>
  <si>
    <t>Reducir-Mitigar riesgo</t>
  </si>
  <si>
    <t>¿QUÉ ?
IMPACTO</t>
  </si>
  <si>
    <t>¿CÓMO?
CAUSA INMEDIATA 
(Iniciar con la palabra 
por)</t>
  </si>
  <si>
    <t>ZONA DE RIESGO ALTO</t>
  </si>
  <si>
    <t>ZONA DE RIESGO MODERADO</t>
  </si>
  <si>
    <t>ZONA DE RIESGO BAJO</t>
  </si>
  <si>
    <t>VALORACIÓN DEL RIESGO INHERENTE</t>
  </si>
  <si>
    <t>NIVEL DE RIESGO RESIDUAL</t>
  </si>
  <si>
    <t>Falta de capacitación del personal que opera el proceso</t>
  </si>
  <si>
    <t>Hurto de activos físicos o digitales por personal interno</t>
  </si>
  <si>
    <t>Comportamiento anti-ético</t>
  </si>
  <si>
    <t>Daño físico de dispositivos electrónicos o digitales</t>
  </si>
  <si>
    <t>Errores en el software</t>
  </si>
  <si>
    <t>Catástrofes por fenómenos naturales</t>
  </si>
  <si>
    <t>Falta de mantenimiento o adecuación</t>
  </si>
  <si>
    <t>Daño de activos fijos</t>
  </si>
  <si>
    <t>Vandalismo o crimen organizado</t>
  </si>
  <si>
    <t>Atentados o hechos de orden público</t>
  </si>
  <si>
    <t>Cambios macroecnonómicos del país</t>
  </si>
  <si>
    <t>Impacta la ejecución o continuidad de un proceso o subproceso.</t>
  </si>
  <si>
    <t>Impacta la ejecución o continuidad de un macroproceso, varios procesos de la Entidad</t>
  </si>
  <si>
    <t>Nivel</t>
  </si>
  <si>
    <t>Descriptor</t>
  </si>
  <si>
    <t>Consecuencias</t>
  </si>
  <si>
    <t>Respuesta afirmativa de una a cinco preguntas</t>
  </si>
  <si>
    <t>Genera medianas consecuencias para la entidad</t>
  </si>
  <si>
    <t>Respuesta afirmativa de seis a once preguntas</t>
  </si>
  <si>
    <t>Genera altas consecuencias para la entidad</t>
  </si>
  <si>
    <t>Respuesta afirmativa de doce a diecinueve preguntas</t>
  </si>
  <si>
    <t>Genera desastrosas consecuencias para la entidad</t>
  </si>
  <si>
    <t>¿POR QUÉ?
CAUSA RAÍZ
(Iniciar con 
debido a/a causa de)</t>
  </si>
  <si>
    <t>DILIGENCIAR ÚNICAMENTE PARA RIESGOS DE GESTIÓN Y FISCALES</t>
  </si>
  <si>
    <t>Probabilidad riesgos de corrupción</t>
  </si>
  <si>
    <t>Cal</t>
  </si>
  <si>
    <t>RIESGOS DE GESTIÓN Y FISCALES
FRECUENCIA DE LA ACTIVIDAD
Veces por año</t>
  </si>
  <si>
    <t>RIESGOS DE CORRPCIÓN
Probabilidad</t>
  </si>
  <si>
    <t>TIPOLOGÍA DE RIESGO</t>
  </si>
  <si>
    <t>PI</t>
  </si>
  <si>
    <t>CPU</t>
  </si>
  <si>
    <t>GJU</t>
  </si>
  <si>
    <t>GTH</t>
  </si>
  <si>
    <t>GTI</t>
  </si>
  <si>
    <t>PROCESO:</t>
  </si>
  <si>
    <t>PROCEDIMIENTO:</t>
  </si>
  <si>
    <t>FECHA DE APROBACIÓN:</t>
  </si>
  <si>
    <t>CÓDIGO:</t>
  </si>
  <si>
    <t>VERSIÓN:</t>
  </si>
  <si>
    <t>PÁGINA:</t>
  </si>
  <si>
    <t>PLANEACIÓN INSTITUCIONAL</t>
  </si>
  <si>
    <t>MATRIZ DE RIESGOS DE GESTIÓN, FISCALES Y CORRUPCIÓN</t>
  </si>
  <si>
    <t>PLANES DE ACCIÓN PARA EL TRATAMIENTO DE RIESGOS</t>
  </si>
  <si>
    <t>PLAN DE ACCIÓN</t>
  </si>
  <si>
    <t>Matriz de Riesgos 2025 - Contaduría General de la Nación</t>
  </si>
  <si>
    <t>POLÍTICA DE ADMINISTRACIÓN DEL RIESGO</t>
  </si>
  <si>
    <t>Coordinadora del GIT de Talento Humano y Prestaciones Sociales</t>
  </si>
  <si>
    <t>Actas de reunión de los encuentros del CIGD y/o Informe de gestión de Talento Humano presentado</t>
  </si>
  <si>
    <t>Responsable del SGSST</t>
  </si>
  <si>
    <t>Responsable en el COPASST</t>
  </si>
  <si>
    <t>Acta de reunión del COPASST y/o Informes de inspección de seguridad (si aplica)</t>
  </si>
  <si>
    <t xml:space="preserve">Coordinadora del GIT de Talento Humano y Prestaciones Sociales </t>
  </si>
  <si>
    <t>por la ocurrencia de accidentes y/o enfermedades laborales</t>
  </si>
  <si>
    <t xml:space="preserve"> debido a la falta de ejecución del SGSST</t>
  </si>
  <si>
    <t>Reporte de Módulo de Indicadores del SIGI. Tablero Indicadores SG-SST que maneja el GIT de Talento Humano.</t>
  </si>
  <si>
    <t>por medio de la selección o vinculación de personal</t>
  </si>
  <si>
    <t xml:space="preserve">a causa de un ajuste en los requisitos  </t>
  </si>
  <si>
    <t>a causa de una falla humana en la aplicación del procedimiento</t>
  </si>
  <si>
    <t>por el incumplimiento en la liquidación de sueldos y prestaciones sociales</t>
  </si>
  <si>
    <t>por el incumplimiento en las actividades del plan estratégico de talento humano</t>
  </si>
  <si>
    <t>debido a fallas en la ejecución del plan</t>
  </si>
  <si>
    <t>Posibilidad de afectación reputacional</t>
  </si>
  <si>
    <t>Ayuda de memoria</t>
  </si>
  <si>
    <t>Posibilidad de afectación operacional</t>
  </si>
  <si>
    <t xml:space="preserve">
Posibilidad de incurrir en favorecimiento a un tercero,</t>
  </si>
  <si>
    <t xml:space="preserve">Se realiza una reunión semestral con el objetivo de identificar posibles incumplimientos los controles establecidos.
(Reunión riesgos)
Evidencia: ayuda de memoria </t>
  </si>
  <si>
    <t>Ayuda de memoria de la reunión</t>
  </si>
  <si>
    <t xml:space="preserve">Se realiza una reunión semestral con el objetivo de identificar posibles incumplimientos sobre los controles que tengan efectos sobre la liquidación de la nomina. (Reunión Riesgos)
Evidencia: ayuda de memoria </t>
  </si>
  <si>
    <t>La Coordinadora del GIT de Talento Humano y Prestaciones Sociales efectúa mensualmente el seguimiento al cumplimiento del Plan Estratégico de Talento Humano, mediante la revisión de las actividades establecidas en dicho plan, presentando los avances y resultados en las reuniones del Comité Institucional de Gestión y Desempeño (CIGD). En caso de presentarse desviaciones, se aplica un Plan de Mejora a partir de los resultados obtenidos o se realizan ajustes en el cronograma, conforme a la novedad identificada.
Evidencia: Actas de reunión de los encuentros del CIGD y/o Informe de gestión de Talento Humano presentado.</t>
  </si>
  <si>
    <t>Se realizará una reunión semestral con el objetivo de identificar posibles incumplimientos en la ejecución del Plan Estratégico de Talento Humano. Durante este espacio, se analizan los avances frente a las actividades programadas, se contrastan con los cronogramas establecidos y se determinan las causas de las desviaciones, si las hubiere, con el fin de adoptar acciones correctivas y/o preventivas oportunas. (Reunión Riesgos)</t>
  </si>
  <si>
    <t>Se realizará una reunión semestral con el objetivo de identificar posibles incumplimientos en la ejecución del SGSST. Durante este espacio, se analizan los avances frente a las actividades programadas, se contrastan con los cronogramas establecidos y se determinan las causas de las desviaciones, si las hubiere, con el fin de adoptar acciones correctivas y/o preventivas oportunas. (Reunión Riesgos)</t>
  </si>
  <si>
    <t>Archivo en Excel de novedades generales mes a mes, registradas en el aplicativo de nómina y/o correo electrónico de aprobación</t>
  </si>
  <si>
    <t>Constancia de revisión y comentarios del ajuste al Manual de Funciones de la CGN por parte del Sindicato, basado en los lineamientos de la ley (Correo Electrónico)</t>
  </si>
  <si>
    <t>El Responsable del SGSST monitorea los indicadores establecidos en el Sistema de Gestión (Actividad 6 GTH -PCR06) revisando su evolución, se realiza con la periodicidad acorde a la normatividad vigente, esta actividad se concluye con el cargue al tablero Indicadores SG-SST que maneja el GIT de Talento Humano, con el fin de mantener el sistema SG-SST. 
Evidencia: Reporte de Módulo de Indicadores del SIGI. Tablero Indicadores SG-SST que maneja el GIT de Talento Humano.</t>
  </si>
  <si>
    <t xml:space="preserve">El Responsable en el COPASST realiza seguimiento mensual a las actividades ejecutadas en el programa anual de trabajo, indicadores del SGSST y solicita inspecciones a diferentes áreas sobre aspectos relacionados con seguridad laboral en la reunión COPASST. En caso de identificar desviaciones, se hacen recomendaciones desde el COPASST para cumplir las actividades e indicadores.
Evidencia: Acta de reunión del COPASST y/o Informes de inspección de seguridad (solo en los casos que si aplica acorde a la norma) 
</t>
  </si>
  <si>
    <t xml:space="preserve">Actas de reunión de los encuentros del CIGD </t>
  </si>
  <si>
    <t>La Coordinadora del GIT de Talento Humano y Prestaciones Sociales monitorea mensualmente el cumplimiento del Sistema de Gestión de Seguridad y Salud en el Trabajo (SGSST), mediante la presentación del informe de gestión en las reuniones del Comité Institucional de Gestión y Desempeño (CIGD). Este espacio permite hacer seguimiento al sistema, al plan anual de trabajo y a los indicadores establecidos. En caso de desviación, se ajusta el cronograma conforme a la novedad presentada.
Evidencia: Actas de reunión de los encuentros del CIGD</t>
  </si>
  <si>
    <t>La Coordinadora del GIT de Talento Humano y Prestaciones Sociales realiza en todos los casos la revisión, adición, modificación o actualización al manual de funciones de la CGN y socialización con la organización sindical, de acuerdo a lo estipulado en el Artículo 4 del Decreto 498 de 2020, con el fin de fortalecer la transparencia en el proceso de selección, vinculación y desvinculación de personal. lo anterior a partir de la presentación de las necesidades del área y la aprobación del contador general de la Nación.
Evidencia: Constancia de revisión y comentarios del ajuste al Manual de Funciones de la CGN por parte del Sindicato, basado en los lineamientos de la ley (Correo Electrónico)</t>
  </si>
  <si>
    <t>Posibilidad de efecto dañoso sobre intereses patrimoniales de naturaleza pública</t>
  </si>
  <si>
    <t>por inadecuada formulación de planeación estratégica</t>
  </si>
  <si>
    <t>debido a que la metodología no responda a los lineamientos en la materia y a las necesidades institucionales, o la aplicación inadecuada de esta</t>
  </si>
  <si>
    <r>
      <t xml:space="preserve">El coordinador del GIT de Planeación revisa y/o actualiza el procedimiento PI-PRC 19 anualmente, mediante el análisis e identificación de posibles ajustes, con el fin de que la metodología responda a los lineamientos en la materia y a las necesidades institucionales.
</t>
    </r>
    <r>
      <rPr>
        <b/>
        <sz val="12"/>
        <rFont val="Arial"/>
        <family val="2"/>
      </rPr>
      <t xml:space="preserve">Evidencia: </t>
    </r>
    <r>
      <rPr>
        <sz val="12"/>
        <rFont val="Arial"/>
        <family val="2"/>
      </rPr>
      <t>Ayuda de memoria con la revisión del procedimiento o procedimiento versionado</t>
    </r>
  </si>
  <si>
    <t>Coordinador del GIT de Planeación</t>
  </si>
  <si>
    <t>Ayuda de memoria con la revisión del procedimiento o procedimiento versionado</t>
  </si>
  <si>
    <r>
      <t xml:space="preserve">El coordinador del GIT de Planeación verifica anualmente la aplicación de la metodología registrada en el procedimiento PI-PRC 19 mediante la aplicación de una lista de chequeo, con el fin de asegurar que se cumpla con cada uno de los aspectos establecidos en la metodología. En caso de desviación se efectúa el ajuste y se aplica nuevamente la lista de chequeo. 
</t>
    </r>
    <r>
      <rPr>
        <b/>
        <sz val="12"/>
        <color theme="1"/>
        <rFont val="Arial"/>
        <family val="2"/>
      </rPr>
      <t>Evidencia:</t>
    </r>
    <r>
      <rPr>
        <sz val="12"/>
        <color theme="1"/>
        <rFont val="Arial"/>
        <family val="2"/>
      </rPr>
      <t xml:space="preserve"> Lista de chequeo aplicada</t>
    </r>
  </si>
  <si>
    <t>Lista de chequeo aplicada</t>
  </si>
  <si>
    <t>Diseñar la lista de chequeo e incluirla en el procedimiento</t>
  </si>
  <si>
    <t>Coordinador GIT Planeación</t>
  </si>
  <si>
    <t>Lista de chequeo y procedimiento versionados</t>
  </si>
  <si>
    <t>Posibilidad de afectación operacional y reputacional</t>
  </si>
  <si>
    <t>por seguimiento de la planeación estratégica inoportuna o que no genere información de calidad para la toma de decisiones</t>
  </si>
  <si>
    <t>debido a que se emitan instrumentos (tablero dinámico de seguimiento e informe de planeación institucional) de manera inoportuna o que no tengan la calidad requerida</t>
  </si>
  <si>
    <r>
      <t xml:space="preserve">El coordinador del GIT de Planeación realiza trimestralmente el seguimiento a la planeación institucional, mediante la solicitud, procesamiento y generación del informe, con el fin que se cumpla con la periodicidad e información requerida para el seguimiento. En caso de desviación, se requiere al líder de proceso que corresponda para completar o precisar la información reportada.
</t>
    </r>
    <r>
      <rPr>
        <b/>
        <sz val="12"/>
        <rFont val="Arial"/>
        <family val="2"/>
      </rPr>
      <t>Evidencia:</t>
    </r>
    <r>
      <rPr>
        <sz val="12"/>
        <rFont val="Arial"/>
        <family val="2"/>
      </rPr>
      <t xml:space="preserve"> Tableros de control e informe de seguimiento a la planeación institucional</t>
    </r>
  </si>
  <si>
    <t>Tableros de control e informe de seguimiento a la planeación institucional</t>
  </si>
  <si>
    <r>
      <t xml:space="preserve">El Comité Institucional de Gestión y Desempeño revisa y aprueba trimestralmente el informe de seguimiento de la planeación institucional, con el fin que la información sea oportuna, de calidad y se tomen las decisiones que corresponda. En caso de desviación, el GIT de planeación efectúa los ajustes pertinentes para nueva presentación.
</t>
    </r>
    <r>
      <rPr>
        <b/>
        <sz val="12"/>
        <color theme="1"/>
        <rFont val="Arial"/>
        <family val="2"/>
      </rPr>
      <t>Evidencia:</t>
    </r>
    <r>
      <rPr>
        <sz val="12"/>
        <color theme="1"/>
        <rFont val="Arial"/>
        <family val="2"/>
      </rPr>
      <t xml:space="preserve"> acta de reunión del Comité Institucional de Gestión y Desempeño</t>
    </r>
  </si>
  <si>
    <t>Comité Institucional de Gestión y Desempeño</t>
  </si>
  <si>
    <t>acta de reunión del Comité Institucional de Gestión y Desempeño</t>
  </si>
  <si>
    <t>por puntuación por debajo de la media del sector del Índice de Desempeño Institucional</t>
  </si>
  <si>
    <t>debido a la no formulación de las acciones de mejora para la implementación de las políticas del MIPG por parte de cada uno de los líderes</t>
  </si>
  <si>
    <r>
      <t xml:space="preserve">El Comité Institucional de Gestión y Desempeño aprueba anualmente las acciones de mejora formuladas por los líderes de las políticas de MIPG de acuerdo con los resultados del Índice de Desempeño Institucional publicado por el Departamento Administrativo de la Función Pública. En caso de no aprobación, el líder de proceso deberá efectuar los ajustes correspondientes y presentarlas nuevamente al Comité.
</t>
    </r>
    <r>
      <rPr>
        <b/>
        <sz val="12"/>
        <rFont val="Arial"/>
        <family val="2"/>
      </rPr>
      <t>Evidencia:</t>
    </r>
    <r>
      <rPr>
        <sz val="12"/>
        <rFont val="Arial"/>
        <family val="2"/>
      </rPr>
      <t xml:space="preserve"> Acta de El Comité Institucional de Gestión y Desempeño con las aprobaciones
</t>
    </r>
  </si>
  <si>
    <t>Acta de El Comité Institucional de Gestión y Desempeño con las aprobaciones</t>
  </si>
  <si>
    <t>por incumplimiento en las metas y objetivos ambientales de la entidad</t>
  </si>
  <si>
    <t>debido a la falta de seguimiento a los indicadores establecidos en los programas ambientales</t>
  </si>
  <si>
    <r>
      <t xml:space="preserve">El Gestor Ambiental realiza trimestralmente el seguimiento al cumplimiento de las metas y objetivos ambientales por medio del cálculo de los indicadores establecidos de acuerdo con cada uno de los programas ambientales. Si como resultado de esta verificación, se identifican desviaciones con respecto a las metas propuestas, se deberá documentar mediante el informe de seguimiento y reporte de indicadores e informar al coordinador del GIT de Planeación; adicionalmente se deberá realizar el análisis de la causa raíz del incumplimiento o desviación con el fin de diseñar e implementar un plan de acción que permita corregir la situación evidenciada.
</t>
    </r>
    <r>
      <rPr>
        <b/>
        <sz val="12"/>
        <rFont val="Arial"/>
        <family val="2"/>
      </rPr>
      <t xml:space="preserve">Evidencia: </t>
    </r>
    <r>
      <rPr>
        <sz val="12"/>
        <rFont val="Arial"/>
        <family val="2"/>
      </rPr>
      <t>Informe de seguimiento a los indicadores de los programas ambientales</t>
    </r>
  </si>
  <si>
    <t>Gestor Ambiental en el GIT de Planeación</t>
  </si>
  <si>
    <t>Informe de seguimiento a los indicadores de los programas ambientales</t>
  </si>
  <si>
    <t>por incumplimiento en la ejecución de las actividades contenidas en el Plan de Auditorías y Seguimientos aprobado para la vigencia,</t>
  </si>
  <si>
    <t>debido a deficiencias en la Planeación anual y de las actividades individuales</t>
  </si>
  <si>
    <t>El Coordinador del GIT de control interno verifica mensualmente el desarrollo de las actividades contempladas en el Plan Anual de Auditorías y Seguimientos aprobado para la vigencia, mediante la realización de una reunión de seguimiento  con los integrantes del GIT de Control Interno, con el fin establecer el grado de avance y situaciones que puedan afectar el cumplimiento de las actividades. En caso de desviación, se solicita al Comité Institucional de Coordinación de Control Interno la modificación del Plan de Auditorías y Seguimientos.
Evidencia: Ayuda de memoria de seguimiento</t>
  </si>
  <si>
    <t>Coordinador del GIT de control interno</t>
  </si>
  <si>
    <t>Ayuda de memoria de reunión de seguimiento</t>
  </si>
  <si>
    <t>Programar en Google Calendar las principales actividades contempladas en el Plan Anual de Auditorías y Seguimientos, con el fin de que genere   recordatorios automáticos que faciliten el seguimiento oportuno de los compromisos establecidos.</t>
  </si>
  <si>
    <t>Capturas de pantalla del calendario con las actividades programadas, en las que se evidencien eventos denominados inicialmente con la palabra "Recordatorio"</t>
  </si>
  <si>
    <t>Posibilidad de recibir o solicitar dádiva o cualquier beneficio propio o de terceros en la elaboración de informes</t>
  </si>
  <si>
    <t>por omitir o adulterar información relevante frente a situaciones observadas en el desarrollo de las diferentes evaluaciones, auditorías y/o seguimientos establecidos en el Plan Anual de Auditorías y Seguimientos</t>
  </si>
  <si>
    <t>debido a la falta de ética profesional de los funcionarios y/o contratistas del GIT de Control Interno</t>
  </si>
  <si>
    <t>El Coordinador del GIT de control interno verifica sememestralmente el nivel de apropiación de los conocimientos sobre ética e integridad pública por parte de de los funcionarios y/o contratistas, a través de una socialización y evaluación relacionada con las conductas y actos asociados a la  corrupción en el sector público y sus responsabilidades y consecuencias. En caso desviación, se efectua retroalimentación al funcionario y/o contratista.
Evidencia: Lista de asistencia de socialización, presentación de socialización y reporte de evaluación de apropiación de conocimiento.</t>
  </si>
  <si>
    <t>Lista de asistencia de socialización, presentación de socialización y reporte de evaluación de apropiación de conocimiento.</t>
  </si>
  <si>
    <t>Divulgar una pieza gráfica para recordar los compromisos éticos del GIT de Control Interno mediante correo electrónico</t>
  </si>
  <si>
    <t>Correo electrónico enviado al GIT de Control Interno que incluya la pieza gráfica</t>
  </si>
  <si>
    <t>por el incumplimiento en la cobertura necesaria para generar el Estado de Situación Financiera  y  de Resultados Consolidados</t>
  </si>
  <si>
    <t>debido a limitaciones en el talento humano y en disponibilidad de recursos económicos, así como por cese de operaciones de la entidad sin información previa a la CGN</t>
  </si>
  <si>
    <t xml:space="preserve">Los servidores públicos y/o contratistas asignados a los GIT de Gestión y evaluación de la información realizan el envío para cada trimestre de la  comunicación escrita dirigida al Contador de la entidad  previo al reporte de la información y publicación en la web, con el fin de recordar la obligación del reporte oportuno de la información a la CGN, señalando las fechas máximas y la guia del reporte. En caso de desviación, se realiza reenvío de la comunicación a otro funcionario responsable de la entidad  para solicitar la información pendiente. 
Evidencia: Correos electrónicos masivos con los recordatorios a las entidades.
</t>
  </si>
  <si>
    <t>Servidores públicos y/o contratistas asignados a los GIT de Gestión y evaluación de la información</t>
  </si>
  <si>
    <t>Correos electrónicos masivos con los recordatorios a las entidades</t>
  </si>
  <si>
    <t>por inexactitud en el reporte de la información para la generación de productos</t>
  </si>
  <si>
    <t>debido al desconocimiento del Régimen de Contabilidad Pública por parte de las entidades reportantes</t>
  </si>
  <si>
    <t xml:space="preserve">Los servidores públicos y/o contratistas asignados a los GIT de Gestión y evaluación de la información realizan de manera permanente asesoría técnica sobre los principios, características, normas técnicas, procedimientos e instructivos aplicables a la información que deben reportar las entidades y otros responsables. En caso de desviación, se hace mayor énfasis en las entidades que se hayan identificado con posibilidad de presentar novedades, dando mayor prioridad para prevenir inexactitudes en el reporte. 
Evidencia: Muestra de correos electrónicos de comunicación con las entidades, registros de llamadas en GLPI, Actas, ayudas de memoria y/o grabaciones de las asistencias virtuales. 
</t>
  </si>
  <si>
    <t>Muestra de correos electrónicos de comunicación con las entidades, registros de llamadas en GLPI, Actas, ayudas de memoria y/o grabaciones de las asistencias virtuales</t>
  </si>
  <si>
    <t xml:space="preserve">El coordinador del GIT CHIP junto con los servidores públicos y/o contratistas asignados para la parametrización, realizan revisión trimestral de los parámetros de validación existentes efectuandose los ajustes necesarios en el sistema CHIP y posteriormente se realizan  las pruebas, con el fin de verificar que la parametrización fué realizada de manera adecuada. la revisión se hace a través del documento de ejecución de pruebas y se efectua la parametrización, En caso de desviación, se vuelve a revisar la parametrización y se ajusta el  parámetro.
 Evidencia: Hoja de parametrización, ayudas de memoria y documentos de ejecución de pruebas. 
El coordinador del GIT SIIN junto con los servidores públicos y/o contratistas asignados para la parametrización, realizan revisión permanente de la parametrización de los sistemas SIIF y SPGR  a través  de la revisión de las tablas de Eventos Contables, con el fin de que las entidades usuarias cumplan con el Régimen de Contabilidad Pública. En caso de desviación, para  los sistemas SIIF y SPGR se toman medidas para que se haga efectivo el mantenimiento de las parametrizaciones. La revisión de parámetros se lleva a cabo,  a partir de las solicitudes que realizan las entidades así como también por las situaciones identificadas que se puedan presentar en el Sistema, y por la revisión de los criterios que componen cada una de las tablas contables.
Evidencia: Ayudas de memoria y/o documentos de implementación de normas (Según lo requiera). 
</t>
  </si>
  <si>
    <t>Coordinadores de los GIT CHIP y  GIT SIIN, servidores públicos y/o contratistas asignados</t>
  </si>
  <si>
    <t xml:space="preserve">Hoja de parametrización, ayudas de memoria, documentos de Ejecución de pruebas y/o documentos de implementación de normas </t>
  </si>
  <si>
    <t>Posibilidad de recibir o solicitar cualquier dádiva o beneficio a nombre propio</t>
  </si>
  <si>
    <t>por omitir requerimientos formulados desde la CGN</t>
  </si>
  <si>
    <t>debido a intereses  de la entidad contable pública y su reporte de la Información requerida por los analistas</t>
  </si>
  <si>
    <t>Los Coordinadores de los GIT de gestión de la Subcontaduría de Centralización de la información, realizan seguimiento mensual a las actividades de gestión de los analistas, dentro de las que se encuentra el trámite de requerimientos, con el fin de verificar que se estén cumplimiento las actividades propuestas con el personal de planta y contratistas. En caso de identificar desviaciones, se contacta al responsable para revisar las novedades.  El seguimiento se lleva a cabo  con la revisión del informe de actividades.
Evidencias: Formato de Informe de actividades interno, correos electrónicos y/o evidencias de la gestión.
.</t>
  </si>
  <si>
    <t xml:space="preserve"> Coordinadores de los GIT de gestión de la Subcontaduría de Centralización de la información</t>
  </si>
  <si>
    <t>Formato de Informe de actividades interno, correos electrónicos y/o evidencias de la gestión</t>
  </si>
  <si>
    <t>Sensibilización virtual de los valores y el código de Integridad del Servidor Público y sus actividades  frente al proceso de Centralización de la Información</t>
  </si>
  <si>
    <t>Subcontador de Centralización de la Información</t>
  </si>
  <si>
    <t>Grabación de presentación virtual</t>
  </si>
  <si>
    <t xml:space="preserve"> Posibilidad de afectación reputacional
</t>
  </si>
  <si>
    <t>por inoportunidad en la emisión de conceptos y solución de consultas</t>
  </si>
  <si>
    <t xml:space="preserve">debido a la  falta de seguimiento a la oportunidad en la emisión de conceptos y solución de consultas; a la   falta de competencia del recurso humano para la gestión del proceso;  o a la necesidad de profundización en el estudio, dada la complejidad del concepto a emitir.
</t>
  </si>
  <si>
    <t xml:space="preserve">El Coordinador del GIT de Doctrina Contable Pública revisa semanalmente la oportunidad de respuesta de los conceptos y consultas, mediante la revisión del reporte semanal extraído del informe ORFEO identificando los radicados a vencerse en los próximos  cinco días con el fin de priorizar la respuesta oportuna. En caso de identificarse se envía correo al profesional encargado.
Evidencia: Informe semanal generado por ORFEO revisado.
</t>
  </si>
  <si>
    <t xml:space="preserve">
Coordinador del GIT de Doctrina Contable Pública</t>
  </si>
  <si>
    <t xml:space="preserve">Informe semanal generado por ORFEO revisado.
</t>
  </si>
  <si>
    <r>
      <t xml:space="preserve">
</t>
    </r>
    <r>
      <rPr>
        <sz val="12"/>
        <rFont val="Arial"/>
        <family val="2"/>
      </rPr>
      <t xml:space="preserve">El Coordinador del GIT de Doctrina Contable Pública evalúa,  cada vez que se requiera, la formación  y  experiencia de los profesionales a contratar, mediante la verificación del cumplimiento de los requisitos con los soportes presentados con el fin de certificar la idoneidad del profesional a contratar. En caso de desviación se desiste de la contratación. 
</t>
    </r>
    <r>
      <rPr>
        <sz val="12"/>
        <color rgb="FFFF0000"/>
        <rFont val="Arial"/>
        <family val="2"/>
      </rPr>
      <t xml:space="preserve">
</t>
    </r>
    <r>
      <rPr>
        <sz val="12"/>
        <color theme="1"/>
        <rFont val="Arial"/>
        <family val="2"/>
      </rPr>
      <t xml:space="preserve">Evidencia: Formato de Evaluación de Idoneidad y Experiencia firmado </t>
    </r>
    <r>
      <rPr>
        <sz val="12"/>
        <color rgb="FFFF0000"/>
        <rFont val="Arial"/>
        <family val="2"/>
      </rPr>
      <t xml:space="preserve">
</t>
    </r>
  </si>
  <si>
    <t>Coordinador del GIT de Doctrina Contable Pública</t>
  </si>
  <si>
    <t>Formato de Evaluación de Idoneidad y Experiencia firmado</t>
  </si>
  <si>
    <r>
      <rPr>
        <sz val="12"/>
        <color rgb="FFFF0000"/>
        <rFont val="Arial"/>
        <family val="2"/>
      </rPr>
      <t xml:space="preserve">
</t>
    </r>
    <r>
      <rPr>
        <sz val="12"/>
        <color theme="1"/>
        <rFont val="Arial"/>
        <family val="2"/>
      </rPr>
      <t>El Coordinador del GIT de Doctrina Contable Pública verifica semanalmente que para los casos que se requiere ampliación de los términos se le envíe comunicación de ampliación de términos a 60 días dando cumplimiento a lo señalado por el Código de Procedimiento Administrativo y de lo Contencioso Administrativo (CPACA), mediante la revisión del informe semanal de ORFEO y en caso de no informar el aplazamiento se reporta en el informe de gestión mensual 
Evidencia: Informe semanal de ORFEO revisado</t>
    </r>
  </si>
  <si>
    <t xml:space="preserve">Informe semanal de ORFEO revisado
</t>
  </si>
  <si>
    <t>El Coordinador del GIT de Doctrina Contable Pública verifica mensualmente la oportunidad de respuesta de los conceptos y consultas mediante la revisión del informe expedientes vencidos y por vencer remitido por gestión documental, identificando los radicados a vencerse en los próximos cinco días con el fin de priorizar la respuesta oportuna. En caso de identificarse se envía correo al profesional encargado.
Evidencia: Informe mensual de expedientes vencidos y por vencerse revisado</t>
  </si>
  <si>
    <t xml:space="preserve">Informe mensual de expedientes vencidos y por vencerse revisado </t>
  </si>
  <si>
    <t xml:space="preserve">Posibilidad de afectación operacional y reputacional </t>
  </si>
  <si>
    <t>por inconsistencia técnica en la regulación contable expedida y conceptos emitidos</t>
  </si>
  <si>
    <t>a causa de la complejidad de los temas a regular o los conceptos a emitir; o que el recurso humano no cuente   con las competencias necesarias; o que se omitan las observaciones de las partes interesadas en la elaboración de normas.</t>
  </si>
  <si>
    <t>EL Subcontador General y de Investigación, el Coordinador del GIT de Doctrina Contable Pública o el Coordinador del GIT de Investigación y Normas, cada vez que se proyecte una norma o concepto, revisa, retroalimenta y traslada a la siguiente instancia de revisión, conforme a las instancias y etapas definidas en los procedimientos del proceso. Esta revisión tiene como objetivo asegurar que los documentos cumplan con los requerimientos técnicos, metodológicos y normativos establecidos en la regulación contable pública. En caso de identificarse una inconsistencia técnica se ajusta el documento.
Evidencia para normas: Muestra de versiones de proyectos de norma con ajustes identificados con control de cambios y comentarios, y actas del comité técnico.
Evidencia para conceptos: Muestra de registro de versiones revisadas en el sistema documental ORFEO.</t>
  </si>
  <si>
    <t>Subcontador General y de Investigación, Coordinador del GIT de Doctrina Contable Pública o Coordinador del GIT de Investigación y Normas</t>
  </si>
  <si>
    <t>Evidencia para normas: Muestra de versiones de proyectos de norma con ajustes identificados con control de cambios y comentarios, y actas del comité técnico.
Evidencia para conceptos: Muestra de registro de versiones revisadas en el sistema documental ORFEO.</t>
  </si>
  <si>
    <t xml:space="preserve">
El Coordinador del GIT de Investigación y Normas o el Coordinador de Doctrina Contable Pública evalúa, cada vez que se requiera, la formación académica y la experiencia profesional de las personas a contratar, mediante la verificación de los requisitos establecidos frente a los soportes documentales aportados. Este procedimiento tiene como finalidad garantizar la idoneidad técnica y profesional del personal vinculado. En caso de identificarse alguna desviación o incumplimiento de los requisitos, se procede a desistir del proceso de contratación.
Evidencia: Formato de Evaluación de Idoneidad y Experiencia firmado
</t>
  </si>
  <si>
    <t>Coordinador del GIT Investigación y Normas,  Coordinador de Doctrina Contable Pública</t>
  </si>
  <si>
    <t xml:space="preserve">El Coordinador del GIT de Investigación y Normas realiza, cada vez que se requiere, el análisis de los comentarios recibidos por las partes interesadas, evaluando su pertinencia y aplicabilidad dentro del contexto del sector público colombiano. Este análisis se documenta mediante una matriz de análisis de comentarios, la cual sirve de insumo técnico para la elaboración de las normas. En caso de identificarse una inconsistencia técnica se ajusta el documento.
Evidencia: Matriz de análisis de comentarios diligenciada
</t>
  </si>
  <si>
    <t xml:space="preserve">
Coordinador del GIT Investigación y Normas</t>
  </si>
  <si>
    <t xml:space="preserve">Matriz de análisis de comentarios diligenciada </t>
  </si>
  <si>
    <t xml:space="preserve">Posibilidad de riesgo reputacional </t>
  </si>
  <si>
    <t>por inoportunidad en la publicación del Régimen de Contabilidad Pública actualizado</t>
  </si>
  <si>
    <t>debido a falta de seguimiento de las actividades para actualizar el  Régimen de Contabilidad Pública con  las normas expedidas y los conceptos emitidos.</t>
  </si>
  <si>
    <t>El Coordinador del GIT de Doctrina Contable Pública y el Coordinador del GIT Investigación y Normas realiza, trimestralmente, el seguimiento al cronograma de actividades para la actualización y publicación del Régimen de Contabilidad Pública, comparando las actividades ejecutadas contra las planeadas, con el fin de garantizar la publicación del Régimen de Contabilidad Pública actualizado de forma oportuna. En caso de desviación se envía correo al profesional responsable.
Evidencia: Cronograma con seguimiento.</t>
  </si>
  <si>
    <t xml:space="preserve"> Coordinador del GIT de Doctrina Contable Pública 
Coordinador del GIT Investigación y Normas</t>
  </si>
  <si>
    <t>Cronograma con seguimiento.</t>
  </si>
  <si>
    <t xml:space="preserve">por desacierto en la formulación del Plan Nacional de Capacitación </t>
  </si>
  <si>
    <t>debido a que el Plan no responda a las necesidades de capacitación de los clientes internos y externos</t>
  </si>
  <si>
    <t>El Coordinador del GIT de Capacitación en Contabilidad Pública verifica anualmente que las necesidades de capacitación de los clientes internos y externos sean debidamente evaluadas para la formulación del Plan Nacional de Capacitación. Esta verificación se realiza mediante la elaboración de la matriz de necesidades de capacitación, la cual incluye la priorización de temáticas con el fin de que el Plan responda a las necesidades más relevantes.
En caso de identificarse desviaciones en este proceso, estas son reportadas al Contador General de la Nación y a los Subcontadores.
Evidencia: Matriz de necesidades de capacitación.</t>
  </si>
  <si>
    <t>Coordinador del GIT de Capacitación en Contabilidad Pública</t>
  </si>
  <si>
    <t>Matriz de necesidades de capacitación</t>
  </si>
  <si>
    <r>
      <t xml:space="preserve">NIVEL DE RIESGO </t>
    </r>
    <r>
      <rPr>
        <b/>
        <sz val="12"/>
        <color theme="1" tint="4.9989318521683403E-2"/>
        <rFont val="Verdana"/>
        <family val="2"/>
      </rPr>
      <t>INHERENTE</t>
    </r>
    <r>
      <rPr>
        <b/>
        <sz val="12"/>
        <color theme="0"/>
        <rFont val="Verdana"/>
        <family val="2"/>
      </rPr>
      <t xml:space="preserve">
(ZONA)</t>
    </r>
  </si>
  <si>
    <r>
      <t xml:space="preserve">NIVEL DE RIESGO </t>
    </r>
    <r>
      <rPr>
        <b/>
        <sz val="12"/>
        <color theme="1" tint="4.9989318521683403E-2"/>
        <rFont val="Verdana"/>
        <family val="2"/>
      </rPr>
      <t>RESIDUAL</t>
    </r>
    <r>
      <rPr>
        <b/>
        <sz val="12"/>
        <color theme="0"/>
        <rFont val="Verdana"/>
        <family val="2"/>
      </rPr>
      <t xml:space="preserve">
(ZONA)</t>
    </r>
  </si>
  <si>
    <t>por insatisfacción de las necesidades de información</t>
  </si>
  <si>
    <t>debido a que no se identifican dichas necesidades y a que no se evalúa la efectividad de los canales de comunicación a través de los cuales se transmite información de interés a los grupos de valor de la entidad.</t>
  </si>
  <si>
    <t>La Coordinadora del GIT Logístico de Capacitación y Prensa mide semestralmente la percepción interna y anualmente la percepción externa de la ciudadanía y demás partes interesadas, con el objeto de producir el insumo requerido para fortalecer la transparencia y la calidad de la información y comunicación interna y externa gestionada por la CGN.
Con base en la información obtenida en dichas mediciones, la Coordinadora del GIT Logístico de Capacitación y Prensa elabora los respectivos análisis cuantitativos y cualitativos para la toma de decisiones basada en la evidencia por parte de los gerentes públicos y líderes de proceso, en lo que a cada uno corresponda, conforme a lo establecido en la Política de Comunicación.
Evidencia: Informes de encuestas de percepción.</t>
  </si>
  <si>
    <t xml:space="preserve"> Coordinadora del GIT Logístico de Capacitación y Prensa </t>
  </si>
  <si>
    <t>Informes encuestas de percepción</t>
  </si>
  <si>
    <t>por el desacierto en los conceptos emitidos y/o el incumplimiento en términos legales, procesales y procedimentales</t>
  </si>
  <si>
    <t>a partir de una mala ejecución en el procedimiento establecido y los terminos legales</t>
  </si>
  <si>
    <t>El Coordinador del GIT de juridica realiza la revisión final del proyecto de respuesta al requerimiento recibido inicialmente por el Abogado del proceso de Gestión Jurídica, haciendo seguimiento a través del documento maestro en Drive controlando la fecha de trámite de solicitud y remitiendolo por medio de ORFEO. Esta acción de control se hace en todos los casos recibidos. En caso de que el requerimiento no sea de competencia del Área, se remite al competente para su respectivo trámite. 
Evidencia: Formatos de control del proceso diligenciados</t>
  </si>
  <si>
    <t xml:space="preserve">Coordinador GIT Juridica </t>
  </si>
  <si>
    <r>
      <t xml:space="preserve">Formatos de control del proceso </t>
    </r>
    <r>
      <rPr>
        <sz val="12"/>
        <color theme="1"/>
        <rFont val="Arial"/>
        <family val="2"/>
      </rPr>
      <t>diligenciados</t>
    </r>
  </si>
  <si>
    <t>Reunión de carácter semestral para analizar los requerimientos que no cumplieron con los tiempos de respuesta o que no cumplieron a satisfacción con criterios de acierto. (Reunión Riesgos)</t>
  </si>
  <si>
    <t>El Coordinador del GIT de Juridica realiza, la revisión final del proyecto de acto administrativo recibido inicialmente por el Abogado del proceso de Gestión Jurídica, verificando en el documento el cumplimiento de los criterios de legalidad, del cual queda registro de la salida del GIT de Juridica en la base de control. Esta acción de control se hace en todos los casos recibidos. En caso de que el requerimiento no sea de competencia del Área, se remite al area e entidad competente para su respectivo trámite. 
Evidencia: Formatos de control del proceso diligenciados</t>
  </si>
  <si>
    <t>Posibilidad de afectación economica</t>
  </si>
  <si>
    <t xml:space="preserve">por decisiones judiciales contrarias a los intereses de la entidad </t>
  </si>
  <si>
    <t>a causa de falencias en la ejecución de la politica de prevención del daño antijuridico PPDA</t>
  </si>
  <si>
    <t xml:space="preserve">El Coordinador del GIT Jurídico y el Secretario Técnico del Comité de Conciliación presentan anualmente el informe de seguimiento y gestión a la implementación de la Política de Prevención del Daño Antijurídico -PPDA ante el Comité de Conciliación, con el fin de que los miembros del comité conozcan la gestión que adelanta la entidad frente al cumplimiento de la PPDA y generar acciones para prevenir que se materialice un daño por procesos jurídicos en contra de la entidad. 
Evidencia: Actas de reunión del Comité de Conciliación y/o Informe de gestión presentado
</t>
  </si>
  <si>
    <t>Coordinador del GIT Jurídico y el Secretario Técnico del Comité de Conciliación</t>
  </si>
  <si>
    <t>Actas de reunión del Comité de Conciliación y/o Informe de gestión presentado</t>
  </si>
  <si>
    <t>Posibilidad de efectos dañosos sobre recursos públicos</t>
  </si>
  <si>
    <t xml:space="preserve">por la caducidad de la acción de repetición </t>
  </si>
  <si>
    <t>debido a fallas en la gestión y trámite de los procesos judiciales.</t>
  </si>
  <si>
    <r>
      <t xml:space="preserve">El Secretario Técnico del Comité de Conciliación verifica, </t>
    </r>
    <r>
      <rPr>
        <sz val="12"/>
        <color theme="1"/>
        <rFont val="Arial"/>
        <family val="2"/>
      </rPr>
      <t>cada vez que se requiera,</t>
    </r>
    <r>
      <rPr>
        <sz val="12"/>
        <rFont val="Arial"/>
        <family val="2"/>
      </rPr>
      <t xml:space="preserve"> que se remita la solicitud al Comité de Conciliación para que autorice la acción de repetición basado en la ficha técnica emitida por el profesional asignado del asunto. En caso de desviación, puede propiciar que se deba modificar la ficha o completar la información documentada en la misma. 
Evidencia: Solicitud al comité con la ficha del caso y Acta de Comité 
</t>
    </r>
  </si>
  <si>
    <t>Secretario Técnico del Comité de Conciliación</t>
  </si>
  <si>
    <t xml:space="preserve">Solicitud al comité con la ficha del caso y/o Acta de Comité </t>
  </si>
  <si>
    <t>Posibilidad de afectación económica</t>
  </si>
  <si>
    <t>por el incumplimiento en la etapa precontractual</t>
  </si>
  <si>
    <t>debido a la inobservancia de los procedimientos de selección</t>
  </si>
  <si>
    <t xml:space="preserve">
El Coordinador del GIT de Servicios Generales, Administrativos y Financieros verifica, cuando se requiera, el cumplimiento de los requisitos de los estudios previos, mediante la comparación de los requisitos establecidos con respecto al estudio previo y que se registra en la matriz de control,  con el fin de validar la modalidad de selección, requisitos habilitantes, cuantía y criterios de ponderación. En caso de que se presenten desviaciones se devuelve con observaciones al área solicitante.
Evidencia: Matriz de control de contratación 
</t>
  </si>
  <si>
    <t xml:space="preserve">Matriz de control de contratación </t>
  </si>
  <si>
    <t>El Coordinador del GIT de SGAF realizará una vez al año, socialización frente a los puntos a tener en cuenta y la actualización normativa de las diferentes modalidades de selección al equipo de contratación mediante la entrega de cartillas, con el fin de garantizar una adecuada implementación de la norma en los procesos contractuales de la entidad.</t>
  </si>
  <si>
    <t>Coordinador del GIT de SGAF</t>
  </si>
  <si>
    <t>15/12/20258</t>
  </si>
  <si>
    <t>Cartillas</t>
  </si>
  <si>
    <t xml:space="preserve">El Coordinador del GIT de Servicios Generales, Administrativos y Financieros revisa, cuando se requiera, las necesidades planteadas en los estudios previos y convoca al Comité de Contratación para la revisión de la modalidad de selección, justificación de la necesidad, criterios de selección y criterios de puntuación, en caso de que se presenten desviaciones se devuelve con observaciones al area solicitante.
Evidencia: Actas de Comité de contratación
</t>
  </si>
  <si>
    <t xml:space="preserve">Actas de comite de contratación. </t>
  </si>
  <si>
    <t>por la inexactitud de los inventarios</t>
  </si>
  <si>
    <r>
      <t xml:space="preserve">debido a la </t>
    </r>
    <r>
      <rPr>
        <sz val="12"/>
        <color theme="1"/>
        <rFont val="Arial"/>
        <family val="2"/>
      </rPr>
      <t>falta de verificación fisica</t>
    </r>
  </si>
  <si>
    <t xml:space="preserve">La Secretaria Ejecutiva con funciones de almacenista y la Auxiliar Administrativo realizan continuamente inventarios físicos de los bienes de la entidad a través de la verificación física comparada con lo registrado en el sistema, con el fin de corroborar los bienes durante la vigencia y hasta que esta finalice. En caso de desviación se inicia un proceso de responsabilidad. 
Evidencia: Formatos diligenciados y firmados del inventario de cada servidior público.
</t>
  </si>
  <si>
    <t xml:space="preserve"> Secretaria Ejecutiva con funciones de almacenista y Auxiliar Administrativo</t>
  </si>
  <si>
    <t>Formatos diligenciados y firmados del inventario de cada servidior público.</t>
  </si>
  <si>
    <t>por la pérdida de los documentos de archivo en cualquier soporte que sean producidos</t>
  </si>
  <si>
    <t>debido a la inobservancia de los procedimientos y/o al incumplimiento de los requisitos normativos para conservación de documentos.</t>
  </si>
  <si>
    <t>El Auxiliar Administrativo adscrito a la Secreatría General verifica las transferencias documentales que ingresan al archivo central, de acuerdo con el cronograma establecido y conforme a lo descrito en el procedimiento "GAD-PRC12 Transferencias primarias", con el fin de efectuar el control y seguimiento a la documentación física y electrónica según lo establecido en las Tablas de Retención Documental.
En caso que, la transferencia documental no cumpla con los requisitos establecidos en el procedimiento "GAD-PRC12, el responsable de verificar, emite las observaciones y devuelve el inventario único documental al archivo de gestión remitente para que realicen los ajustes correspondientes.
Evidencia: Inventario documental actualizado</t>
  </si>
  <si>
    <t xml:space="preserve">El Auxiliar Administrativo adscrito a la Secreatría General </t>
  </si>
  <si>
    <t>Inventario documental actualizado</t>
  </si>
  <si>
    <t>El Auxiliar Administrativo adscrito a la Secreatría General gestiona y realiza el seguimiento periódico a las solicitudes de préstamos o consultas de documentos del Archivo Central, de acuerdo con lo establecido en el procedimiento GAD-PRC11 "Préstamo documentos de archivo central" con el fin de garantizar el acceso y custodia de la información.
En caso de identificar que algún documento no fue devuelto dentro de los términos establecidos, se deberá reportar la no entrega al usuario y al  líder del proceso sollicitante con copia al Secretario General. Si la no entraga obedece a la pérdida o daño de los documentos, el solicitande deberá reportar al Archivo Central para iniciar el proceso de reconstrucción del expediente.
Evidencia: Formato de consulta y préstamo de documentos.</t>
  </si>
  <si>
    <t>El Auxiliar Administrativo adscrito a la Secreatría General</t>
  </si>
  <si>
    <t>Formato de consulta y préstamo de documentos</t>
  </si>
  <si>
    <t>El Auxiliar Administrativo adscrito a la Secretaría General realiza seguimiento mensual al cumplimiento de las condiciones técnicas y medioambientales establecidos en la norma para la custodia, almacenamiento de los archivos, con el fin de garantizar la adecuada conservación de los documentos.
En caso de identificar desviaciones, el responsable del seguimiento, deberá requerir al proveedor del servicio de custodia, que se efectúen las medidas necesarias para asegurar el cumplimiento de los requisitos mínimos que garanticen la conservación de los documentos.
Evidencia: Informes y certificados de cumplimiento normativo de condiciones técnicas y medioambientales.</t>
  </si>
  <si>
    <t>Informes y certificados de cumplimiento normativo de condiciones técnicas y medioambientales</t>
  </si>
  <si>
    <t xml:space="preserve">
Posibilidad de recibir o solicitar cualquier dádiva o beneficio a nombre propio o de terceros, en los procesos contractuales</t>
  </si>
  <si>
    <t>por el direccionamiento en las condiciones del proceso, para favorecer a terceros,</t>
  </si>
  <si>
    <t xml:space="preserve">debido a intereses particulares o al uso indebido de la función pública o de la información. </t>
  </si>
  <si>
    <r>
      <t xml:space="preserve">El Secretario General designa para cada proceso de contratación un equipo estructurador y un equipo evaluador como un miembro colectivo impar, a través del formato dispuesto por la entidad, con el fin de llevar a cabo la revisión y vigilancia conjunta de la estructuración y evaluación de los procesos de selección.
En caso de desviaciones, en el que un miembro del equipo evaluador salve voto de la selección del proveedor, deberá comunicarlo por escrito con las razones y/o fundamentos de tal decisión con el fin de advertir una posible situación anómala al proceso.
Evidencia: Designación de equipo estructurador y equipo evaluador
</t>
    </r>
    <r>
      <rPr>
        <sz val="12"/>
        <color rgb="FFFF0000"/>
        <rFont val="Arial"/>
        <family val="2"/>
      </rPr>
      <t xml:space="preserve">
</t>
    </r>
  </si>
  <si>
    <t xml:space="preserve">Secreatario General </t>
  </si>
  <si>
    <t xml:space="preserve">Designación de equipo estructurador y equipo evaluador </t>
  </si>
  <si>
    <t xml:space="preserve">El Coordinador del GIT de Servicios Generales, Administrativos y Financieros efectuará una sensibilización focalizada en temas de transparencia y selección objetiva en los procesos de selección y contratación con el proposito de prevenir actos de corrupción.  </t>
  </si>
  <si>
    <t>Coordinador del GIT de Servicios Generales, Administrativos y Financieros</t>
  </si>
  <si>
    <t>Material de apoyo y ayuda de memoria</t>
  </si>
  <si>
    <t>Calificación del impacto 1</t>
  </si>
  <si>
    <t>Calificación del impacto 2</t>
  </si>
  <si>
    <t>Calificación del impacto 3</t>
  </si>
  <si>
    <t>PROBABILIDAD 1</t>
  </si>
  <si>
    <t>PROBABILIDAD 2</t>
  </si>
  <si>
    <t>IMPACTO 1</t>
  </si>
  <si>
    <t>IMPACTO2</t>
  </si>
  <si>
    <t>IMPACTO 2</t>
  </si>
  <si>
    <t>por expedición de documentos presupuestales con información errada</t>
  </si>
  <si>
    <t>debido a inexactudes en la solicitud de documentos presupuestales (CDP Y RP)</t>
  </si>
  <si>
    <r>
      <t xml:space="preserve">El Asesor con rol de Jefe de Presupuesto verifica y contrasta, cada vez que se requiera, que los datos incluidos en la solicitud de los documentos presupuestales sean coherentes con los contenidos en los anexos a la solicitud, con el fin de prevenir errores en su expedición. En caso de desviación, la solicitud se devuelve sin trámite presupuestal.
Evidencia: Planilla de registro y control de expedición de documentos presupuestales y documentos soporte de trazabilidad de la solicitud mediante correo electrónico.
</t>
    </r>
    <r>
      <rPr>
        <sz val="12"/>
        <color rgb="FFFF0000"/>
        <rFont val="Arial"/>
        <family val="2"/>
      </rPr>
      <t xml:space="preserve">
</t>
    </r>
  </si>
  <si>
    <t>Asesor con Rol de Jefe de Presupuesto</t>
  </si>
  <si>
    <t>Planilla de registro y control de expedición de documentos presupuestales y documentos soporte de trazabilidad de la solicitud mediante correo electrónico.</t>
  </si>
  <si>
    <t>El Asesor con Rol de Jefe de Presupuesto comunica, mediante correo electrónico de manera semestralmente, al ordenador del gasto y/o a quien haga sus veces sobre la identificación de los errores presentados durante el periodo con el fin de sensibilizar a los solicitantes de los documentos presupuestales</t>
  </si>
  <si>
    <t>Comunicación al ordenador del gastos y/o quien haga sus veces</t>
  </si>
  <si>
    <t>Posibilidad de afectación  reputacional</t>
  </si>
  <si>
    <t>por registro incorrecto de los hechos económicos en el sistema financiero</t>
  </si>
  <si>
    <t>debido al reconocimiento contable inadecuado o duplicado</t>
  </si>
  <si>
    <r>
      <t xml:space="preserve">El delegado del equipo de contabilidad realiza la conciliación y el cruce de información periódica de los hechos económicos realizados previo al cierre contable mensual, con el fin de garantizar la completitud y la confiabilidad de los reconocimientos contenidos en los estados o informes financieros.  Además, el Profesional Especializado con funciones de Contador válida las conciliaciones y cruces de información periódicas realizadas por el equipo de contabilidad. En caso de desviación, se realizan las identificaciones y reconocimientos necesarios o se devuelve el proceso.
Evidencia: Conciliaciones y/o Hojas de trabajo
</t>
    </r>
    <r>
      <rPr>
        <sz val="12"/>
        <color rgb="FFFF0000"/>
        <rFont val="Arial"/>
        <family val="2"/>
      </rPr>
      <t xml:space="preserve">Con qué fin?
</t>
    </r>
  </si>
  <si>
    <t>Profesional Especializado con funciones de Contador y delegado del equipo de contabilidad</t>
  </si>
  <si>
    <t>Conciliaciones y/o Hojas de trabajo</t>
  </si>
  <si>
    <t xml:space="preserve">Posibillidad de recibir o solicitar cualquier dádiva en la caja menor  </t>
  </si>
  <si>
    <t>por desviación de los recursos asignados,</t>
  </si>
  <si>
    <t>debido a intereses particulares y presiones de terceros</t>
  </si>
  <si>
    <t>El delegado del equipo de contabilidad realiza el arqueo de caja menor, a través del formato establecido por la entidad, el control se ejecuta mensualmente con el fin de cruzar el dinero en efectivo disponible, los saldos en bancos y el flujo de caja del mes. Además, el Profesional Especializado con funciones de Contador verifica y firma cada uno de los formatos diligenciados, con el fin de asegurar que coincidan con los saldos reales. 
En caso de encontrarse desviaciones, se deben documentar y comunicar a la coordinación del GIT de Servicios Generales, Administrativos y Financieros.
Evidencia: Formato de arqueo de caja menor y soportes del arqueo debidamente firmados (extractos bancarios, auxiliar contable de las cuentas bancarias)</t>
  </si>
  <si>
    <t>Profesional Especializado con funciones de Contador y el delegado del equipo de contabilidad</t>
  </si>
  <si>
    <t>Formato de arqueo de caja menor y soportes del arqueo debidamente firmados (extractos bancarios, auxiliar contable de las cuentas bancarias)</t>
  </si>
  <si>
    <t xml:space="preserve">La coordinadora del GIT de Servicios Generales, Administrativos y Financieros dará el lineamiento al Administrador de la Caja Menor sobre la importancia de informar presiones indebidas en el momento en que se presenten y que estén relacionadas con el manejo de la caja menor, así mismo, de informarlas de inmediato al Coordinador del GIT de Servicios Generales, Administrativos y Financieros, y a la Secretaría General. 
Esta acción se realizará con el fin de tomar las medidas necesarias y adelantar el trámite administrativo correspondiente que permita evitar la materialización del riesgo. </t>
  </si>
  <si>
    <t>Coordinador del GIT de Servicios Generales, Administrativos y financieros</t>
  </si>
  <si>
    <t>Correo enviado por la Coordinadora del GIT de Servicios Generales, Administrativos y Financieros al Administrador de la Caja Menor informando el lineamiento.</t>
  </si>
  <si>
    <t xml:space="preserve">El administrador de la Caja Menor participará en todas las capacitaciones obligatorias convocadas por el operador de la plataforma SIIF con el fin de fortalecer el manejo adecuado de los recursos.
</t>
  </si>
  <si>
    <t xml:space="preserve"> Administrador de la Caja Menor</t>
  </si>
  <si>
    <t>Pantallazo de participación en la capacitación y correo electrónico  enviado por el operador de la plataforma SIIF a las personas que registraron asistencia.</t>
  </si>
  <si>
    <t xml:space="preserve">Posibilidad efecto dañoso sobre interéses patrimoniales de naturaleza pública, </t>
  </si>
  <si>
    <t>por incurrir en pagos extemporáneos en la presentación de la declaraciones de impuestos nacionales y distritales</t>
  </si>
  <si>
    <t xml:space="preserve">debido a la inobservancia de las fechas dispuestas en los calendarios tributarios </t>
  </si>
  <si>
    <t>El Profesional Especializado con funciones de Pagador y el Profesional Especializado con funciones de Contador, establecen un calendario interno de manera conjunta de las actividades del proceso de presentación de impuestos nacionales y distritales para el año, teniendo en cuenta las fechas limites de pago de los calendarios oficiales de las entidades de recaudo y se realiza seguimiento conjunto de manera mensual por correo entre las áreas. 
Si se presentan desviaciones se realiza una reunión entre las áreas para establecer un plan de trabajo inmediato que asegure el cumplimiento de la presentación en los plazos establecidos.
Evidencia: Correo electrónico de envío de calendario y correo mensual de seguimiento</t>
  </si>
  <si>
    <t>Profesional Especializado con funciones del area de Pagaduría y Profesional Especializado con funciones de Contador</t>
  </si>
  <si>
    <t>Correo electrónico de envío de calendario y correo mensual de seguimiento</t>
  </si>
  <si>
    <t xml:space="preserve">Los servidores públicos y/o contratistas asignados a los GIT de Gestión y evaluación de la información realizan el envío para cada trimestre de la  comunicación escrita dirigida al Contador de la entidad  previo al reporte de la información y publicación en la web, con el fin de recordar la obligación del reporte oportuno de la información a la CGN, señalando las fechas máximas y la guía del reporte. En caso de desviación, se realiza reenvío de la comunicación a otro funcionario responsable de la entidad  para solicitar la información pendiente. 
Evidencia: Correos electrónicos masivos con los recordatorios a las entidades.
</t>
  </si>
  <si>
    <t xml:space="preserve">El coordinador del GIT CHIP junto con los servidores públicos y/o contratistas asignados para la parametrización, realizan revisión trimestral de los parámetros de validación existentes efectuándose los ajustes necesarios en el sistema CHIP y posteriormente se realizan  las pruebas, con el fin de verificar que la parametrización fue realizada de manera adecuada. la revisión se hace a través del documento de ejecución de pruebas y se efectúa la parametrización, En caso de desviación, se vuelve a revisar la parametrización y se ajusta el  parámetro.
 Evidencia: Hoja de parametrización, ayudas de memoria y documentos de ejecución de pruebas. 
El coordinador del GIT SIIN junto con los servidores públicos y/o contratistas asignados para la parametrización, realizan revisión permanente de la parametrización de los sistemas SIIF y SPGR  a través  de la revisión de las tablas de Eventos Contables, con el fin de que las entidades usuarias cumplan con el Régimen de Contabilidad Pública. En caso de desviación, para  los sistemas SIIF y SPGR se toman medidas para que se haga efectivo el mantenimiento de las parametrizaciones. La revisión de parámetros se lleva a cabo,  a partir de las solicitudes que realizan las entidades así como también por las situaciones identificadas que se puedan presentar en el Sistema, y por la revisión de los criterios que componen cada una de las tablas contables.
Evidencia: Ayudas de memoria y/o documentos de implementación de normas (Según lo requiera). 
</t>
  </si>
  <si>
    <t>debido a inexactitudes en la solicitud de documentos presupuestales (CDP Y RP)</t>
  </si>
  <si>
    <t xml:space="preserve">Posibilidad de recibir o solicitar cualquier dádiva en la caja menor  </t>
  </si>
  <si>
    <t xml:space="preserve">Posibilidad efecto dañoso sobre intereses patrimoniales de naturaleza pública, </t>
  </si>
  <si>
    <t>Profesional Especializado con funciones del área de Pagaduría y Profesional Especializado con funciones de Contador</t>
  </si>
  <si>
    <t>a partir de una mala ejecución en el procedimiento establecido y los términos legales</t>
  </si>
  <si>
    <t>El Coordinador del GIT de jurídica realiza la revisión final del proyecto de respuesta al requerimiento recibido inicialmente por el Abogado del proceso de Gestión Jurídica, haciendo seguimiento a través del documento maestro en Drive controlando la fecha de trámite de solicitud y remitiéndolo por medio de ORFEO. Esta acción de control se hace en todos los casos recibidos. En caso de que el requerimiento no sea de competencia del Área, se remite al competente para su respectivo trámite. 
Evidencia: Formatos de control del proceso diligenciados</t>
  </si>
  <si>
    <t xml:space="preserve">Coordinador GIT Jurídica </t>
  </si>
  <si>
    <t>El Coordinador del GIT de Jurídica realiza, la revisión final del proyecto de acto administrativo recibido inicialmente por el Abogado del proceso de Gestión Jurídica, verificando en el documento el cumplimiento de los criterios de legalidad, del cual queda registro de la salida del GIT de Jurídica en la base de control. Esta acción de control se hace en todos los casos recibidos. En caso de que el requerimiento no sea de competencia del Área, se remite al área e entidad competente para su respectivo trámite. 
Evidencia: Formatos de control del proceso diligenciados</t>
  </si>
  <si>
    <t>a causa de falencias en la ejecución de la política de prevención del daño antijuridico PPDA</t>
  </si>
  <si>
    <t>El Coordinador del GIT de control interno verifica semestralmente el nivel de apropiación de los conocimientos sobre ética e integridad pública por parte de  los funcionarios y/o contratistas, a través de una socialización y evaluación relacionada con las conductas y actos asociados a la  corrupción en el sector público y sus responsabilidades y consecuencias. En caso desviación, se efectúa retroalimentación al funcionario y/o contratista.
Evidencia: Lista de asistencia de socialización, presentación de socialización y reporte de evaluación de apropiación de conocimiento.</t>
  </si>
  <si>
    <t>por inconsistencias en documentos e informes publicados por la Subcontaduría</t>
  </si>
  <si>
    <t>debido a fallas en la planeación y/o falta de diligencia o destrezas del personal para la elaboración y revisión de documentos e informes</t>
  </si>
  <si>
    <t>El Contador y/o Subcontadora de Consolidación de la Información y/o  el Coordinador del GIT de Procesamiento y Análisis de productos o el Coordinador del GIT de Estadisticas y Análisis Económico y pares, cada vez que se genera un informe, efectuan revisión del mismo aplicando lo establecido en los procedimientos o los criterios definido por el Contador o la subcontadora, esta revisión incluye verificación documental inicial, validación técnica intermedia y revisión final por parte del Coordinador del GIT, y las personas designadas para tal función. Lo anterior con el fin de que la información sea consistente. En caso de inconsistencias en el informe, se remite al elaborador para que efectue los ajustes correspondientes.
Evidencia: Informe con control de cambios, lista de chequeo y correo electrónico de revisión.</t>
  </si>
  <si>
    <t>El Contador y/o  La Subcontadora de Consolidación de la Información y/o Coordinador del GIT de  Procesamiento y Análisis de Producto o el Coordinador del GIT de Estadísticas y análisis Económico y Pares</t>
  </si>
  <si>
    <t>*Informe con control de cambios, 
*Lista de chequeo 
*Correo electrónico de revisión</t>
  </si>
  <si>
    <t>La Subcontadora de Consolidación de la Información y/o el Coordinador del GIT de Procesamiento y Análisis de productos o el Coordinador del GIT de Estadísticas y Análisis Económico realiza la validación de competencias e implemetación de pruebas de conocimiento a los contratista. Actividad que se realiza cada vez que un contratista nuevo ingresa a la Subcontaduria de Consolidación, con la finalidad de verificar la idoneidad y las habilidades necesarias frente a las obligaciones a realizar.
Evidencia: Veriifcación hoja de vida y Pruebas de conocimiento y sus resultados</t>
  </si>
  <si>
    <t xml:space="preserve"> La Subcontadora de Consolidación de la Información y/o Coordinador del GIT de  Procesamiento y Análisis de Producto o el Coordinador del GIT de Estadísticas y análisis Económico</t>
  </si>
  <si>
    <t>*Veriifcación hoja de vida y Pruebas de conocimiento y sus resultados</t>
  </si>
  <si>
    <t>La Subcontadora de Consolidación de la Información y/o el Coordinador del GIT de Procesamiento y Análisis de productos o el Coordinador del GIT de Estadisticas y Análisis Económico planea las ayudas, guias, plantillas y la actualización de los documentos controlados para la elaboración de los informes . Esta actividad se ejecuta por lo menos una vez al año y depende del tipo de informe a realizar, con la finalidad de que los informes sean uniformes y consistentes. Las ayudas propuestas para informes anteriores pueden servir para la elabaración de los actuales.
Evidencia: Ayudas audiovisuales, Guias, plantillas, correos electronicos y documentos controlados.</t>
  </si>
  <si>
    <t>La Subcontadora de Consolidación de la Información y/o el Coordinador del GIT de Procesamiento y Análisis de productos o el Coordinador del GIT de Estadisticas y Análisis Económico</t>
  </si>
  <si>
    <t>*Ayudas audiovisuales
*Guias
*Plantillas
*Correos electronicos
*Documentos controlados</t>
  </si>
  <si>
    <t>La Subcontadora de Consolidación de la Información y/o el Coordinador del GIT de Procesamiento y Análisis de productos o el Coordinador del GIT de Estadisticas y Análisis Económico  recibe la solicitud de verificación y si es necesario realizará el ajuste de la información publicada. Esta actividad se realiza cada vez que se reciba una soliciud y se ejecuta teniendo en cuenta la información fuente utilizada para cada informe a revisar, esa actividad se ejecuta con la finalidad de dar consistencia de los datos publicados. En caso de evidenciar inconsistencias en el informe se elabora y publica un fe de erratas
Evidencia: Correo electrónico, publicación de la Fe de erratas</t>
  </si>
  <si>
    <t>*correo electrónico
*Publicación de la Fe de Erratas</t>
  </si>
  <si>
    <t>La Subcontadora de Consolidación de la Información y/o el Coordinador del GIT de Procesamiento y Análisis de productos o el Coordinador del GIT de Estadisticas y Análisis Económico  recibe la solicitud de verificación de la información publicada y si es necesario realizará el ajuste de la misma. Esta actividad se realiza cada vez que se reciba una solicitud y se ejecuta teniendo en cuenta la información fuente utilizada para cada informe a revisar, y tiene como finalidad dar consistencia a los datos publicados. En caso de evidenciar inconsistencias en el informe se elabora y publica un fe de erratas
Evidencia: Correo electrónico, publicación de la Fe de erratas</t>
  </si>
  <si>
    <t>por inoportunidad en la entrega de los informes establecidos por ley (Balance General de la Nación y de la Hacienda pública, CLC, BDME, ECIC, Certificado de Excedentes financieros, Inventario de entidades)</t>
  </si>
  <si>
    <t>debido a fallas en la planeación y/o falta de diligencia o destrezas del personal para la elaboración y revisión de documentos e informes y/o inconsistencias en la información reportada por las entidades y/o pérdida de la información elaborada por la CGN.</t>
  </si>
  <si>
    <t>El Contador y/o Subcontadora de Consolidación de la Información y/o  el Coordinador del GIT de Procesamiento y Análisis de productos o el Coordinador del GIT de Estadisticas y Análisis Económico y pares, realiza seguimiento al cumplimiento del cronograma establecido para la entrega de los informes y aplica las modificaciones necesarias para la entrega y/o publicación oportuna de los mismos. Se realizara el seguimiento al cronograma de manera mensual y para el Informe de situación Financiera y resultados consolidados se realizara de forma semanal. Mediante reunión virtual con todos o algunos de los integrantes de la Subcontaduría de Consolidación de la Información con el fin de evitar los posibles retrasos en la entrega o publicación de la información.
Evidencia: Seguimiento al cronograma, Correos electrónicos</t>
  </si>
  <si>
    <t>El Contador y/o Subcontadora de Consolidación de la Información y/o  el Coordinador del GIT de Procesamiento y Análisis de productos o el Coordinador del GIT de Estadisticas y Análisis Económico y pares</t>
  </si>
  <si>
    <t>*Cronograma de actividades actualizado
* Correos electronicos</t>
  </si>
  <si>
    <t>Incluir en los documentos controlados periodocamente las guias e instrumentos definidos para la elaboración estandar de las notas a los Estados Financieros Consolidados, del informe del BDME y del Informe de evaluación del Control Interno Contable</t>
  </si>
  <si>
    <t>Subcontador de Consolidación de la Información - Coordinador del GIT PAP</t>
  </si>
  <si>
    <t xml:space="preserve">Documentos controlados actualizados </t>
  </si>
  <si>
    <t>La Subcontadora de Consolidación de la Información y/o el Coordinador del GIT de Procesamiento y Análisis de productos o el Coordinador del GIT de Estadísticas y Análisis Económico</t>
  </si>
  <si>
    <t>El Coordinador del GIT de Procesamiento y Análisis de Producto revisará los análisis de consistencia de las consolidaciones realizadas por centro de consolidación, con la finalidad de verificar los resultados de dichos procesos. En caso de evidenciar inconsistencias producto del proceso de consolidación, se ejecutará nuevamente el proceso. Por su parte, si la inconsistencia corresponde a la información reportada por las entidades, la novedad se remitirá a la Subcontaduria de Centralización para su respectiva gestión. En relación con los informes diferentes al Balance General y de la Hacienda Pública el coordinador del GIT PAP realizará las validaciones requeridas para que los informes a presentar y/o publicar guarden consistencia con la información reportada por las entidades públicas y los reportes generados en Cognos, en caso de presentar inconsistencias devolverá la información para los respectivos ajustes. Estas actividades se realizaran de manera oportuna a fin de garantizar la entrega o publicación de los informes en las fechas establecidas.
El Coordinador del GIT de Estadísticas y Análisis Económico realizará la verificación de la información utilizada para la elaboración de los informes versus los datos contenidos en el mismos, en caso de presentarse inconsistencias solicitará los ajustes a los que haya lugar. Estas actividades se realizaran de manera oportuna a fin de garantizar la entrega o publicación de los informes en las fechas establecidas. 
Evidencia: Veriifcación hoja de vida y Pruebas de conocimiento y sus resultados</t>
  </si>
  <si>
    <t>Coordinador del GIT de  Procesamiento y Análisis de Producto,  el Coordinador del GIT de estadísticas y análisis económico</t>
  </si>
  <si>
    <t>*Correos electrónicos 
*Análisis de Consistencia 
*Archivos de trabajo</t>
  </si>
  <si>
    <t>El Coordinador del GIT de Procesamiento y Análisis de productos o el Coordinador del GIT de estadísticas y Análisis Económico, verifica que se utilicen los mecanismos donde se aloja y comparte la información con los cuales se elaboran los productos, actividad que se realizará cada vez que se elabore un informe, guardando la información en el pathfinder o repositorio y comunicando al responsable del proceso mediante correo electrónico, con la finalidad de que la información esté disponible para los integrantes de la Subcontaduría de Consolidación de la Información. En caso de que la información no este completa, se solicita al elaborador enviar la información correspondiente.
Evidencia: Correos electrónicos, pathfinder, repositorio</t>
  </si>
  <si>
    <t xml:space="preserve">Coordinador del GIT de  Procesamiento y Análisis de Producto,  el Coordinador del GIT de estadísticas y análisis económico </t>
  </si>
  <si>
    <t>*Correos electrónicos
*Pathfinder
*Repositorio</t>
  </si>
  <si>
    <t xml:space="preserve">Posibilidad de afectaciones en la reputación </t>
  </si>
  <si>
    <t>por incumplimiento en la entrega de productos  diferentes a los establecidos por ley</t>
  </si>
  <si>
    <t>El Contador y/o Subcontadora de Consolidación de la Información y/o  el Coordinador del GIT de Procesamiento y Análisis de productos o el Coordinador del GIT de Estadisticas y Análisis Económico y pares, realizan seguimiento al cumplimiento del cronograma establecido para la entrega de los informes y aplican las modificaciones necesarias para la entrega y/o publicación oportuna de los mismos. Se realizara el seguimiento al cronograma de manera mensual. Mediante reunión virtual con todos o algunos de los integrantes de la Subcontaduría de Consolidación de la Información con el fin de evitar los posibles retrasos en la entrega o publicación de la información.Para algunos temas especificos se elaboran cronogramas particulares con mayor desagregación de actividades y tiempos. 
Evidencia: Seguimiento al cronograma, Correos electrónicos</t>
  </si>
  <si>
    <t>El Contador y/o Subcontadora de Consolidación de la Información y/o  el Coordinador del GIT de Procesamiento y Análisis de productos o el Coordinador del GIT de Estadísticas y Análisis Económico y pares, cada vez que se genera un informe, efectúan revisión del mismo aplicando lo establecido en los procedimientos o los criterios definido por el Contador o la Subcontadora, esta revisión incluye verificación documental inicial, validación técnica intermedia y revisión final por parte del Coordinador del GIT, y las personas designadas para tal función. Lo anterior con el fin de que la información sea consistente. En caso de inconsistencias en el informe, se remite al elaborador para que efectué los ajustes correspondientes. Estas actividades se realizaran de manera oportuna a fin de garantizar la entrega o publicación de los informes en las fechas establecidas. 
Evidencia: Archivos de trabajo, Informe con control de cambios, Lista de chequeo y Correo electrónico de revisión.</t>
  </si>
  <si>
    <t>Posibilidad  de afectación operacional</t>
  </si>
  <si>
    <t>por desacierto o equivocación en el procesamiento de información fuente para la elaboración de los productos</t>
  </si>
  <si>
    <t>debido a falta de diligencia o destrezas del personal para el procesamiento de la información y demas insumos utilizados para la elaboración de informes y/o falta de claridad en los instructivos, guias, procedimientos, establecidos para el procesamiento de los datos</t>
  </si>
  <si>
    <t>*Veriifcación hoja de vida 
*Pruebas de conocimiento y sus resultados</t>
  </si>
  <si>
    <t>El Coordinador del GIT de Procesamiento y Análisis de Productos, y/o el Coordinador del GIT de Estadísticas y Análisis Económico, y/o los pares, deberán revisar la información fuente utilizada de los informes, y en caso de detectar inconsistencias en los datos, establecerá los mecanismos necesarios para corregirlas, garantizando así la coherencia y veracidad de los datos empleados. En caso de que las inconsistencias sean confirmadas, se deberá generar nuevamente la información que será utilizada en el informe, aplicando los ajustes requeridos.
Evidencia: Correos electronicos, Documento con control de cambios</t>
  </si>
  <si>
    <t>Coordinador del GIT de  Procesamiento y Análisis de Producto,  el Coordinador del GIT de estadísticas y análisis económico y/o pares</t>
  </si>
  <si>
    <t>*Correos electronicos 
*Documento con control de cambios</t>
  </si>
  <si>
    <t>El Contador y/o Subcontadora de Consolidación de la Información y/o  el Coordinador del GIT de Procesamiento y Análisis de productos o el Coordinador del GIT de Estadísticas y Análisis Económico y pares, cada vez que se genera un informe, efectúan revisión del mismo aplicando lo establecido en los procedimientos o los criterios definido por el Contador o la subcontralora, esta revisión incluye verificación documental inicial, validación técnica intermedia y revisión final por parte del Coordinador del GIT, y las personas designadas para tal función. Lo anterior con el fin de que la información sea consistente. En caso de inconsistencias en el informe, se remite al elaborador para que efectúe los ajustes correspondientes.
Evidencia: Informe con control de cambios, lista de chequeo y correo electrónico de revisión.</t>
  </si>
  <si>
    <t>La Subcontadora de Consolidación de la Información y/o el Coordinador del GIT de Procesamiento y Análisis de productos o el Coordinador del GIT de Estadísticas y Análisis Económico realiza la validación de competencias e implementación de pruebas de conocimiento a los contratista. Actividad que se realiza cada vez que un contratista nuevo ingresa a la Subcontaduria de Consolidación, con la finalidad de verificar la idoneidad y las habilidades necesarias frente a las obligaciones a realizar.
Evidencia: Verificación hoja de vida y Pruebas de conocimiento y sus resultados</t>
  </si>
  <si>
    <t>*Verificación hoja de vida y Pruebas de conocimiento y sus resultados</t>
  </si>
  <si>
    <t>La Subcontadora de Consolidación de la Información y/o el Coordinador del GIT de Procesamiento y Análisis de productos o el Coordinador del GIT de Estadísticas y Análisis Económico planea las ayudas, guías, plantillas y la actualización de los documentos controlados para la elaboración de los informes . Esta actividad se ejecuta por lo menos una vez al año y depende del tipo de informe a realizar, con la finalidad de que los informes sean uniformes y consistentes. Las ayudas propuestas para informes anteriores pueden servir para la elaboración de los actuales.
Evidencia: Ayudas audiovisuales, Guías, plantillas, correos electrónicos y documentos controlados.</t>
  </si>
  <si>
    <t>*Ayudas audiovisuales
*Guías
*Plantillas
*Correos electrónicos
*Documentos controlados</t>
  </si>
  <si>
    <t>La Subcontadora de Consolidación de la Información y/o el Coordinador del GIT de Procesamiento y Análisis de productos o el Coordinador del GIT de Estadísticas y Análisis Económico  recibe la solicitud de verificación de la información publicada y si es necesario realizará el ajuste de la misma. Esta actividad se realiza cada vez que se reciba una solicitud y se ejecuta teniendo en cuenta la información fuente utilizada para cada informe a revisar, y tiene como finalidad dar consistencia a los datos publicados. En caso de evidenciar inconsistencias en el informe se elabora y publica un fe de erratas
Evidencia: Correo electrónico, publicación de la Fe de erratas</t>
  </si>
  <si>
    <t>El Contador y/o Subcontadora de Consolidación de la Información y/o  el Coordinador del GIT de Procesamiento y Análisis de productos o el Coordinador del GIT de Estadísticas y Análisis Económico y pares, realiza seguimiento al cumplimiento del cronograma establecido para la entrega de los informes y aplica las modificaciones necesarias para la entrega y/o publicación oportuna de los mismos. Se realizara el seguimiento al cronograma de manera mensual y para el Informe de situación Financiera y resultados consolidados se realizara de forma semanal. Mediante reunión virtual con todos o algunos de los integrantes de la Subcontaduría de Consolidación de la Información con el fin de evitar los posibles retrasos en la entrega o publicación de la información.
Evidencia: Seguimiento al cronograma, Correos electrónicos</t>
  </si>
  <si>
    <t>El Contador y/o Subcontadora de Consolidación de la Información y/o  el Coordinador del GIT de Procesamiento y Análisis de productos o el Coordinador del GIT de Estadísticas y Análisis Económico y pares</t>
  </si>
  <si>
    <t>*Cronograma de actividades actualizado
* Correos electrónicos</t>
  </si>
  <si>
    <t>Incluir en los documentos controlados periódicamente las guías e instrumentos definidos para la elaboración estándar de las notas a los Estados Financieros Consolidados, del informe del BDME y del Informe de evaluación del Control Interno Contable</t>
  </si>
  <si>
    <t>El Coordinador del GIT de Procesamiento y Análisis de Producto revisará los análisis de consistencia de las consolidaciones realizadas por centro de consolidación, con la finalidad de verificar los resultados de dichos procesos. En caso de evidenciar inconsistencias producto del proceso de consolidación, se ejecutará nuevamente el proceso. Por su parte, si la inconsistencia corresponde a la información reportada por las entidades, la novedad se remitirá a la Subcontaduria de Centralización para su respectiva gestión. En relación con los informes diferentes al Balance General y de la Hacienda Pública el coordinador del GIT PAP realizará las validaciones requeridas para que los informes a presentar y/o publicar guarden consistencia con la información reportada por las entidades públicas y los reportes generados en Cognos, en caso de presentar inconsistencias devolverá la información para los respectivos ajustes. Estas actividades se realizaran de manera oportuna a fin de garantizar la entrega o publicación de los informes en las fechas establecidas.
El Coordinador del GIT de Estadísticas y Análisis Económico realizará la verificación de la información utilizada para la elaboración de los informes versus los datos contenidos en el mismos, en caso de presentarse inconsistencias solicitará los ajustes a los que haya lugar. Estas actividades se realizaran de manera oportuna a fin de garantizar la entrega o publicación de los informes en las fechas establecidas. 
Evidencia: Verificación hoja de vida y Pruebas de conocimiento y sus resultados</t>
  </si>
  <si>
    <t>El Contador y/o Subcontadora de Consolidación de la Información y/o  el Coordinador del GIT de Procesamiento y Análisis de productos o el Coordinador del GIT de Estadísticas y Análisis Económico y pares, realizan seguimiento al cumplimiento del cronograma establecido para la entrega de los informes y aplican las modificaciones necesarias para la entrega y/o publicación oportuna de los mismos. Se realizara el seguimiento al cronograma de manera mensual. Mediante reunión virtual con todos o algunos de los integrantes de la Subcontaduría de Consolidación de la Información con el fin de evitar los posibles retrasos en la entrega o publicación de la información. Para algunos temas específicos se elaboran cronogramas particulares con mayor desagregación de actividades y tiempos. 
Evidencia: Seguimiento al cronograma, Correos electrónicos</t>
  </si>
  <si>
    <t>debido a falta de diligencia o destrezas del personal para el procesamiento de la información y demás insumos utilizados para la elaboración de informes y/o falta de claridad en los instructivos, guías, procedimientos, establecidos para el procesamiento de los datos</t>
  </si>
  <si>
    <t>*Verificación hoja de vida 
*Pruebas de conocimiento y sus resultados</t>
  </si>
  <si>
    <t>El Coordinador del GIT de Procesamiento y Análisis de Productos, y/o el Coordinador del GIT de Estadísticas y Análisis Económico, y/o los pares, deberán revisar la información fuente utilizada de los informes, y en caso de detectar inconsistencias en los datos, establecerá los mecanismos necesarios para corregirlas, garantizando así la coherencia y veracidad de los datos empleados. En caso de que las inconsistencias sean confirmadas, se deberá generar nuevamente la información que será utilizada en el informe, aplicando los ajustes requeridos.
Evidencia: Correos electrónicos, Documento con control de cambios</t>
  </si>
  <si>
    <t>*Correos electrónicos 
*Documento con control de cambios</t>
  </si>
  <si>
    <t>Probabilidad de afectación operacional</t>
  </si>
  <si>
    <t>por la no ejecución del plan de adquisiciones del proceso</t>
  </si>
  <si>
    <t>debido a la
falta de gestión a la solicitud presupuestal  y que el personal del área carece de las competencias necesarias</t>
  </si>
  <si>
    <t>El coordinador del GIT de Apoyo Informático realiza el seguimiento mensual a la ejecución del Plan Anual de Adquisiciones, que detalla las necesidades de infraestructura tecnológica, con el fin de garantizar la gestión presupuestal y el cumplimiento de las metas del proyecto. En caso de desviación, se priorizan las necesidades y sus recursos.
Evidencia: Registro de seguimiento al Plan Anual de Adquisiciones</t>
  </si>
  <si>
    <t>Coordinador del GIT de Apoyo Informático</t>
  </si>
  <si>
    <t>Registro de seguimiento al Plan Anual de Adquisiciones</t>
  </si>
  <si>
    <t xml:space="preserve">El Coordinador del GIT de Apoyo Informático evalúa, cada vez que se requiera, la formación y experiencia de los profesionales a contratar, mediante la verificación del cumplimiento de los requisitos con los soportes presentados, con el fin de certificar la idoneidad del profesional a contratar. En caso de desviación se desiste de la contratación. 
Evidencia: Formato de Evaluación de Idoneidad y Experiencia firmado </t>
  </si>
  <si>
    <t>El Coordinador del GIT de Apoyo Informático verifica si se presentan vencimientos de los servicios previos a la adjudicación del proceso o inconformidades presentadas por los Proveedores relacionadas con la adjudicación del proceso y en caso de presentarse una de esta situaciones, se solicita al GIT de Servicios Generales, Administrativos y Financieros realizar un proceso de reinducción cuando se requiera, relacionado con los procesos de contratación pública, dirigida al personal que apoya el seguimiento del Plan Anual de Adquisiciones, con el fin de reforzar conocimientos sobre procesos internos, lineamientos institucionales y protocolos operativos.
Evidcencia: Matriz de seguimiento del Plan Anual de Adquisiciones o respuesta al proveedor sobre la inconformidad y soporte de solicitud de capacitación</t>
  </si>
  <si>
    <t>Matriz de seguimiento del Plan Anual de Adquisiciones, respuesta al proveedor sobre la inconformidad y soporte de solicitud de capacitación</t>
  </si>
  <si>
    <t>Posibilidad de recibir o solicitar dadivas o beneficios a nombre propio o de terceros para favorecer intereses particulares</t>
  </si>
  <si>
    <t>por la utilización inapropiada de la información de la entidad</t>
  </si>
  <si>
    <t>debido a la no suscripción de los acuerdos de confidencialidad y de la aceptación formal de las políticas de seguridad, que controlen el acceso a la información conforme a las funciones y responsabilidades del personal</t>
  </si>
  <si>
    <t>El Coordinador del GIT de Apoyo Informático realiza, cada vez que ingrese un nuevo servidor público o contratista natural o jurídico al GIT, seguimiento a la firma del acuerdo de confidencialidad, verificando que el contratista ha firmado el formato "MAN01-FOR31 Acuerdo de confidencialidad y aceptación de las políticas de la seguridad de la información";  con el fin de asegurar que se conozcan las implicaciones de hacer  uso indebido de la información a cargo. En caso de desviación se gestiona la firma del acuerdo de confidencialidad con el servidor público o contratista natural o jurídico.
Evidencia: Acuerdo de confidencialidad firmado</t>
  </si>
  <si>
    <t>Acuerdo de confidencialidad firmado</t>
  </si>
  <si>
    <t xml:space="preserve">Gestionar la realización de charlas al GIT de Apoyo Informático sobre temas asociados a la adopción e implementación de la Política de Gobierno Digital </t>
  </si>
  <si>
    <t>Coordinador GIT de Apoyo Informático</t>
  </si>
  <si>
    <t>Ayuda de memoria de la charla o acta de reunión</t>
  </si>
  <si>
    <t xml:space="preserve">El Coordinador del GIT de Apoyo Informático, semestralmente valida la realización y ejecución del plan de sensibilización de Seguridad y Privacidad de la información adoptado como parte de la implementación del modelo de Seguridad y Privacidad de la Información; mediante divulgación de piezas gráficas y correos electrónicos. En caso de desviación se realiza actualización en el siguiente periodo
Evidencia: Plan Comunicaciones Seguridad </t>
  </si>
  <si>
    <t xml:space="preserve">Plan Comunicaciones Seguridad </t>
  </si>
  <si>
    <t>El Coordinador del GIT de Apoyo Informático valida el cumplimiento de la realización de la solicitud en GLPI, cada vez que ingrese un nuevo servidor al GIT o cambie sus funciones, con el fin de garantizar que puedan tener acceso solo a la información que sea necesaria para el desarrollo de sus actividades. En caso de desviación se debe generar una nueva solicitud para ajustar los accesos de acuerdo a las funciones.
Evidencia: Caso en GLPI. Formato: GTI10-FOR09 Gestión de cuentas de usuario</t>
  </si>
  <si>
    <t xml:space="preserve"> Coordinador del GIT de Apoyo Informático</t>
  </si>
  <si>
    <t>Caso en GLPI.
Formato: GTI10-FOR09 Gestión de cuentas de usuario</t>
  </si>
  <si>
    <t>Posibilidad de incurrir en gastos de bienes y servicios tecnológicos que no se necesiten en la entidad para beneficio propio o de terceros</t>
  </si>
  <si>
    <t>por presiones indebidas o conflictos de interés</t>
  </si>
  <si>
    <t>debido a falta de ética por parte del servidor público o contratista responsable de gestionar el proceso de adquisición tecnológica</t>
  </si>
  <si>
    <t>El Coordinador del GIT de Apoyo Informático realiza, cada vez que se evalúe un proceso de adquisición, un análisis de la necesidad, en pares, para revisar la ficha de viabilidad técnica, con el objetivo de evitar la adquisición de bienes y servicios no necesarios. En caso de desviación, se ajusta el Plan Anual de Adquisiciones.
Evidencia: Formato GTI04-FOR01 Ficha de Viabilidad técnica diligenciada, revisada y aprobada</t>
  </si>
  <si>
    <t>Formato GTI04-FOR01 Ficha de Viabilidad técnica diligenciada, revisada y aprobada</t>
  </si>
  <si>
    <t>Establecer la obligatoriedad de asistencia a las charlas sobre anticorrupción y código de integridad que realiza el GIT de Juridica</t>
  </si>
  <si>
    <t>Correo electrónico con lineamiento y soporte de asistencia de charlas</t>
  </si>
  <si>
    <t>El Coordinador del GIT de Apoyo Informático verifica si se presentan vencimientos de los servicios previos a la adjudicación del proceso o inconformidades presentadas por los Proveedores relacionadas con la adjudicación del proceso y en caso de presentarse una de esta situaciones, se solicita al GIT de Servicios Generales, Administrativos y Financieros realizar un proceso de reinducción cuando se requiera, relacionado con los procesos de contratación pública, dirigida al personal que apoya el seguimiento del Plan Anual de Adquisiciones, con el fin de reforzar conocimientos sobre procesos internos, lineamientos institucionales y protocolos operativos.
Evidencia: Matriz de seguimiento del Plan Anual de Adquisiciones o respuesta al proveedor sobre la inconformidad y soporte de solicitud de capacitación</t>
  </si>
  <si>
    <t>Establecer la obligatoriedad de asistencia a las charlas sobre anticorrupción y código de integridad que realiza el GIT de Jurídica</t>
  </si>
  <si>
    <t xml:space="preserve">El Coordinador del GIT de Servicios Generales, Administrativos y Financieros revisa, cuando se requiera, las necesidades planteadas en los estudios previos y convoca al Comité de Contratación para la revisión de la modalidad de selección, justificación de la necesidad, criterios de selección y criterios de puntuación, en caso de que se presenten desviaciones se devuelve con observaciones al área solicitante.
Evidencia: Actas de Comité de contratación
</t>
  </si>
  <si>
    <t xml:space="preserve">Actas de comité de contratación. </t>
  </si>
  <si>
    <r>
      <t xml:space="preserve">debido a la </t>
    </r>
    <r>
      <rPr>
        <sz val="12"/>
        <color theme="1"/>
        <rFont val="Arial"/>
        <family val="2"/>
      </rPr>
      <t>falta de verificación física</t>
    </r>
  </si>
  <si>
    <t xml:space="preserve">La Secretaria Ejecutiva con funciones de almacenista y la Auxiliar Administrativo realizan continuamente inventarios físicos de los bienes de la entidad a través de la verificación física comparada con lo registrado en el sistema, con el fin de corroborar los bienes durante la vigencia y hasta que esta finalice. En caso de desviación se inicia un proceso de responsabilidad. 
Evidencia: Formatos diligenciados y firmados del inventario de cada servidor público.
</t>
  </si>
  <si>
    <t>Formatos diligenciados y firmados del inventario de cada servidor público.</t>
  </si>
  <si>
    <t>El Auxiliar Administrativo adscrito a la Secretaría General verifica las transferencias documentales que ingresan al archivo central, de acuerdo con el cronograma establecido y conforme a lo descrito en el procedimiento "GAD-PRC12 Transferencias primarias", con el fin de efectuar el control y seguimiento a la documentación física y electrónica según lo establecido en las Tablas de Retención Documental.
En caso que, la transferencia documental no cumpla con los requisitos establecidos en el procedimiento "GAD-PRC12, el responsable de verificar, emite las observaciones y devuelve el inventario único documental al archivo de gestión remitente para que realicen los ajustes correspondientes.
Evidencia: Inventario documental actualizado</t>
  </si>
  <si>
    <t xml:space="preserve">El Auxiliar Administrativo adscrito a la Secretaría General </t>
  </si>
  <si>
    <t>El Auxiliar Administrativo adscrito a la Secretaría General gestiona y realiza el seguimiento periódico a las solicitudes de préstamos o consultas de documentos del Archivo Central, de acuerdo con lo establecido en el procedimiento GAD-PRC11 "Préstamo documentos de archivo central" con el fin de garantizar el acceso y custodia de la información.
En caso de identificar que algún documento no fue devuelto dentro de los términos establecidos, se deberá reportar la no entrega al usuario y al  líder del proceso solicitante con copia al Secretario General. Si la no entrega obedece a la pérdida o daño de los documentos, el solicitande deberá reportar al Archivo Central para iniciar el proceso de reconstrucción del expediente.
Evidencia: Formato de consulta y préstamo de documentos.</t>
  </si>
  <si>
    <t>El Auxiliar Administrativo adscrito a la Secretaría General</t>
  </si>
  <si>
    <t xml:space="preserve">Secretario General </t>
  </si>
  <si>
    <t xml:space="preserve">El Coordinador del GIT de Servicios Generales, Administrativos y Financieros efectuará una sensibilización focalizada en temas de transparencia y selección objetiva en los procesos de selección y contratación con el propósito de prevenir actos de corrupción.  </t>
  </si>
  <si>
    <t>por fuga de conocimiento de la entidad</t>
  </si>
  <si>
    <t>debido a falta de articulación del procedimiento de gestión del conocimiento con otros procedimientos asociados a la desvinculación de los contratistas</t>
  </si>
  <si>
    <t>El supervisor del contrato valida, cada vez que finaliza la relación contractual, que el paz y salvo del contrato incluya la firma de la entrega de la información contractual (informe final del contrato y back up), con el fin de retener y capturar la memoria institucional. En caso de identificarse una firma faltante, se solicita al contratista que efectúe la gestión correspondiente.
Evidencia: Paz y salvos de contratista firmado</t>
  </si>
  <si>
    <t>Supervisor del contrato</t>
  </si>
  <si>
    <t>Paz y salvos de contratista firmado</t>
  </si>
  <si>
    <t>Incluir en el formato GAD22-FOR03 -  paz y salvo por retiro de la entidad, un ítem relacionado con la validación por parte del supervisor de contrato del diligenciamiento del formato de transferencia del conocimiento</t>
  </si>
  <si>
    <t>Coordinadora GIT de Servicios Generales, Administrativos y Financieros</t>
  </si>
  <si>
    <t>Formato GAD22-FOR03 -  paz y salvo por retiro de la entidad actualizado, que incluya el ítem de validación por parte del supervisor de contrato del diligenciamiento del formato de transferencia del conocimiento</t>
  </si>
  <si>
    <t>debido a falta de articulación del procedimiento de gestión del conocimiento con otros procedimientos asociados a la desvinculación o movilidad administrativa</t>
  </si>
  <si>
    <t>El profesional asignado en el GIT de Talento Humano y Prestaciones Sociales verifica, cada vez que haya un retiro por parte de un servidor público, que se aplique el formato establecido en el procedimiento PEI-PRC-26 de gestión del conocimiento entre el jefe inmediato y servidor público próximo a retirase, para ello registra la verificación en la hoja de vida del servidor público. Lo anterior con el fin de retener y capturar la memoria institucional. En caso de no identificarse la aplicación del formato, se requiere al jefe inmediato para que desarrolle la actividad antes de la terminación de la vinculación.
Evidencia: Registro de verificación en la hoja de vida del Servidor Público</t>
  </si>
  <si>
    <t>Registro de verificación en la hoja de vida del Servidor Público</t>
  </si>
  <si>
    <t>El profesional asignado en el GIT de Talento Humano y Prestaciones Sociales verifica la apropiación de conocimiento transferido en las inducciones (ingreso) y reinducciones (cada dos años), mediante la aplicación de una evaluación en el aula virtual, con el fin de confirmar que el servidor publico adquiera el conocimiento necesario para su puesto de trabajo. En caso de resultados no satisfactorios, se retroalimenta y se aplica nuevamente la evaluación.
Evidencia: Certificado de aprobación de inducción y reinducción registrado en la hoja de vida del servidor público y formato diligenciado de entrenamiento en puesto de trabajo (GTH-15_FOR-01)</t>
  </si>
  <si>
    <t>Profesional asignado en el GIT de Talento Humano y Prestaciones Sociales</t>
  </si>
  <si>
    <t>Certificado de aprobación de inducción y reinducción registrado en la hoja de vida del servidor público y formato diligenciado de entrenamiento en puesto de trabajo (GTH-15_FOR-01)</t>
  </si>
  <si>
    <t>Profesional del  GIT de Talento Humano y Prestaciones Sociales a cargo del procedimiento de nómina</t>
  </si>
  <si>
    <t xml:space="preserve">El profesional del  GIT de Talento Humano y Prestaciones Sociales a cargo del procedimiento de nómina,  verifica y revisa mensualmente la inclusión de las novedades para el pago a los servidores públicos de manera manual una a una, por medio del Excel de novedades, con el fin de asegurar la inclusión de novedades en la nómina de los servidores, acorde con la normativa vigente.
Evidencia: Archivo en Excel de novedades generales mes a mes, registradas en el aplicativo de nómina y/o correo electrónico de aprobación
</t>
  </si>
  <si>
    <t>Los Coordinadores de los GIT de gestión de la Subcontaduría de Centralización de la Información realizan seguimiento mensual a las actividades de los analistas, incluyendo el trámite de requerimientos, para verificar que se estén cumpliendo las actividades propuestas. El seguimiento se realiza revisando el formato MAN02 FOR 01 Informe de supervisión del contrato y el formato interno de actividades. Si se identifican desviaciones, se contacta al responsable para revisar las novedades.
Evidencias: Formato  MAN02 FOR 01 Informe de supervisión del contrato y Formato de Informe interno de actividades.</t>
  </si>
  <si>
    <t>Formato  MAN02 FOR 01 Informe de supervisión del contrato y Formato de Informe interno de actividades</t>
  </si>
  <si>
    <t>Control de Cambios</t>
  </si>
  <si>
    <t xml:space="preserve">Fecha </t>
  </si>
  <si>
    <t>Actividad</t>
  </si>
  <si>
    <r>
      <rPr>
        <sz val="12"/>
        <color rgb="FF000000"/>
        <rFont val="Arial"/>
        <family val="2"/>
      </rPr>
      <t>Actualización matriz de riesgos de Gestión, Fiscales y Corrupción y aprobación en</t>
    </r>
    <r>
      <rPr>
        <sz val="12"/>
        <rFont val="Arial"/>
        <family val="2"/>
      </rPr>
      <t xml:space="preserve"> el Comité CICCI de 21 de Agosto de 2025</t>
    </r>
  </si>
  <si>
    <t>Actualización del control para el riesgo No. 3: se precisa evidencias.</t>
  </si>
  <si>
    <t>Lideres de Procesos
Coordinadora GIT de Planeación
Comité Institucional de Coordinación de Control Interno</t>
  </si>
  <si>
    <t>Subcontador de Centralización de la Información
Coordinadora GIT de Planeación</t>
  </si>
  <si>
    <t>10/06/20225</t>
  </si>
  <si>
    <t>PI02-FOR01</t>
  </si>
  <si>
    <t>1 de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</si>
</sst>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72"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name val="Arial"/>
      <family val="2"/>
    </font>
    <font>
      <sz val="10"/>
      <color theme="1"/>
      <name val="Arial"/>
      <family val="2"/>
    </font>
    <font>
      <b/>
      <sz val="14"/>
      <color theme="1"/>
      <name val="Arial"/>
      <family val="2"/>
    </font>
    <font>
      <sz val="12"/>
      <color theme="1"/>
      <name val="Arial"/>
      <family val="2"/>
    </font>
    <font>
      <sz val="18"/>
      <color theme="1"/>
      <name val="Arial"/>
      <family val="2"/>
    </font>
    <font>
      <b/>
      <sz val="16"/>
      <color theme="0"/>
      <name val="Calibri"/>
      <family val="2"/>
      <scheme val="minor"/>
    </font>
    <font>
      <b/>
      <sz val="11"/>
      <color rgb="FF000000"/>
      <name val="Tahoma"/>
      <family val="2"/>
    </font>
    <font>
      <b/>
      <sz val="48"/>
      <color theme="0"/>
      <name val="Calibri"/>
      <family val="2"/>
      <scheme val="minor"/>
    </font>
    <font>
      <b/>
      <sz val="12"/>
      <name val="Arial"/>
      <family val="2"/>
    </font>
    <font>
      <sz val="12"/>
      <name val="Arial"/>
      <family val="2"/>
    </font>
    <font>
      <b/>
      <sz val="14"/>
      <name val="Arial"/>
      <family val="2"/>
    </font>
    <font>
      <b/>
      <sz val="18"/>
      <color theme="0"/>
      <name val="Calibri"/>
      <family val="2"/>
      <scheme val="minor"/>
    </font>
    <font>
      <b/>
      <sz val="12"/>
      <color theme="0"/>
      <name val="Calibri"/>
      <family val="2"/>
      <scheme val="minor"/>
    </font>
    <font>
      <b/>
      <sz val="12"/>
      <color theme="1" tint="4.9989318521683403E-2"/>
      <name val="Calibri"/>
      <family val="2"/>
      <scheme val="minor"/>
    </font>
    <font>
      <b/>
      <sz val="36"/>
      <color theme="0"/>
      <name val="Calibri"/>
      <family val="2"/>
      <scheme val="minor"/>
    </font>
    <font>
      <b/>
      <sz val="14"/>
      <color theme="0"/>
      <name val="Calibri"/>
      <family val="2"/>
      <scheme val="minor"/>
    </font>
    <font>
      <b/>
      <sz val="10"/>
      <color theme="1"/>
      <name val="Arial"/>
      <family val="2"/>
    </font>
    <font>
      <b/>
      <sz val="11"/>
      <color rgb="FFFFFFFF"/>
      <name val="Calibri"/>
      <family val="2"/>
      <scheme val="minor"/>
    </font>
    <font>
      <b/>
      <sz val="11"/>
      <color rgb="FF000000"/>
      <name val="Calibri"/>
      <family val="2"/>
      <scheme val="minor"/>
    </font>
    <font>
      <sz val="9"/>
      <color rgb="FF000000"/>
      <name val="Calibri"/>
      <family val="2"/>
      <scheme val="minor"/>
    </font>
    <font>
      <b/>
      <sz val="12"/>
      <name val="Calibri"/>
      <family val="2"/>
      <scheme val="minor"/>
    </font>
    <font>
      <sz val="10"/>
      <color rgb="FF000000"/>
      <name val="Arial"/>
      <family val="2"/>
    </font>
    <font>
      <sz val="10"/>
      <color theme="1"/>
      <name val="Times New Roman"/>
      <family val="1"/>
    </font>
    <font>
      <sz val="12"/>
      <color theme="1"/>
      <name val="Montserrat"/>
    </font>
    <font>
      <sz val="10"/>
      <name val="Verdana"/>
      <family val="2"/>
    </font>
    <font>
      <sz val="10"/>
      <color theme="1"/>
      <name val="Verdana"/>
      <family val="2"/>
    </font>
    <font>
      <sz val="11"/>
      <name val="Verdana"/>
      <family val="2"/>
    </font>
    <font>
      <b/>
      <sz val="10"/>
      <color theme="1"/>
      <name val="Verdana"/>
      <family val="2"/>
    </font>
    <font>
      <sz val="10"/>
      <color rgb="FF000000"/>
      <name val="Verdana"/>
      <family val="2"/>
    </font>
    <font>
      <b/>
      <sz val="11"/>
      <color theme="1"/>
      <name val="Verdana"/>
      <family val="2"/>
    </font>
    <font>
      <sz val="11"/>
      <color theme="1"/>
      <name val="Verdana"/>
      <family val="2"/>
    </font>
    <font>
      <sz val="12"/>
      <color rgb="FFFF0000"/>
      <name val="Arial"/>
      <family val="2"/>
    </font>
    <font>
      <sz val="11"/>
      <color rgb="FFFF0000"/>
      <name val="Calibri"/>
      <family val="2"/>
      <scheme val="minor"/>
    </font>
    <font>
      <b/>
      <sz val="12"/>
      <color theme="1"/>
      <name val="Arial"/>
      <family val="2"/>
    </font>
    <font>
      <sz val="12"/>
      <color theme="9" tint="-0.249977111117893"/>
      <name val="Arial"/>
      <family val="2"/>
    </font>
    <font>
      <sz val="9"/>
      <color indexed="81"/>
      <name val="Tahoma"/>
      <family val="2"/>
    </font>
    <font>
      <b/>
      <sz val="48"/>
      <color theme="0"/>
      <name val="Verdana"/>
      <family val="2"/>
    </font>
    <font>
      <b/>
      <sz val="36"/>
      <color theme="0"/>
      <name val="Verdana"/>
      <family val="2"/>
    </font>
    <font>
      <b/>
      <sz val="18"/>
      <color theme="0"/>
      <name val="Verdana"/>
      <family val="2"/>
    </font>
    <font>
      <sz val="18"/>
      <color theme="1"/>
      <name val="Verdana"/>
      <family val="2"/>
    </font>
    <font>
      <b/>
      <sz val="12"/>
      <color theme="0"/>
      <name val="Verdana"/>
      <family val="2"/>
    </font>
    <font>
      <b/>
      <sz val="14"/>
      <color theme="0"/>
      <name val="Verdana"/>
      <family val="2"/>
    </font>
    <font>
      <b/>
      <sz val="12"/>
      <color theme="1" tint="4.9989318521683403E-2"/>
      <name val="Verdana"/>
      <family val="2"/>
    </font>
    <font>
      <b/>
      <sz val="16"/>
      <color theme="0"/>
      <name val="Verdana"/>
      <family val="2"/>
    </font>
    <font>
      <sz val="12"/>
      <color theme="1"/>
      <name val="Verdana"/>
      <family val="2"/>
    </font>
    <font>
      <b/>
      <sz val="12"/>
      <name val="Verdana"/>
      <family val="2"/>
    </font>
    <font>
      <sz val="12"/>
      <name val="Verdana"/>
      <family val="2"/>
    </font>
    <font>
      <b/>
      <sz val="11"/>
      <name val="Verdana"/>
      <family val="2"/>
    </font>
    <font>
      <b/>
      <sz val="14"/>
      <name val="Verdana"/>
      <family val="2"/>
    </font>
    <font>
      <sz val="12"/>
      <color rgb="FF0070C0"/>
      <name val="Arial"/>
      <family val="2"/>
    </font>
    <font>
      <sz val="11"/>
      <name val="Arial"/>
      <family val="2"/>
    </font>
    <font>
      <sz val="11"/>
      <name val="Calibri"/>
      <family val="2"/>
      <scheme val="minor"/>
    </font>
    <font>
      <sz val="11"/>
      <color rgb="FF0070C0"/>
      <name val="Arial"/>
      <family val="2"/>
    </font>
    <font>
      <sz val="11"/>
      <color rgb="FF0070C0"/>
      <name val="Calibri"/>
      <family val="2"/>
      <scheme val="minor"/>
    </font>
    <font>
      <sz val="11"/>
      <color theme="4"/>
      <name val="Arial"/>
      <family val="2"/>
    </font>
    <font>
      <sz val="12"/>
      <color theme="4"/>
      <name val="Arial"/>
      <family val="2"/>
    </font>
    <font>
      <sz val="11"/>
      <color theme="4"/>
      <name val="Calibri"/>
      <family val="2"/>
      <scheme val="minor"/>
    </font>
    <font>
      <b/>
      <sz val="12"/>
      <color rgb="FF0070C0"/>
      <name val="Arial"/>
      <family val="2"/>
    </font>
    <font>
      <b/>
      <sz val="12"/>
      <color rgb="FF002060"/>
      <name val="Arial"/>
      <family val="2"/>
    </font>
    <font>
      <sz val="12"/>
      <color rgb="FF002060"/>
      <name val="Arial"/>
      <family val="2"/>
    </font>
    <font>
      <b/>
      <sz val="14"/>
      <color rgb="FF002060"/>
      <name val="Arial"/>
      <family val="2"/>
    </font>
    <font>
      <sz val="11"/>
      <color rgb="FF002060"/>
      <name val="Arial"/>
      <family val="2"/>
    </font>
    <font>
      <sz val="11"/>
      <color rgb="FF002060"/>
      <name val="Calibri"/>
      <family val="2"/>
      <scheme val="minor"/>
    </font>
    <font>
      <sz val="12"/>
      <color rgb="FFC00000"/>
      <name val="Arial"/>
      <family val="2"/>
    </font>
    <font>
      <sz val="12"/>
      <color theme="1"/>
      <name val="Arial"/>
      <family val="2"/>
    </font>
    <font>
      <sz val="10"/>
      <name val="MS Sans Serif"/>
      <family val="2"/>
    </font>
    <font>
      <sz val="12"/>
      <color rgb="FF000000"/>
      <name val="Arial"/>
      <family val="2"/>
    </font>
  </fonts>
  <fills count="2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D3441D"/>
        <bgColor indexed="64"/>
      </patternFill>
    </fill>
    <fill>
      <patternFill patternType="solid">
        <fgColor theme="3" tint="-0.499984740745262"/>
        <bgColor indexed="64"/>
      </patternFill>
    </fill>
    <fill>
      <patternFill patternType="solid">
        <fgColor rgb="FF7FD60C"/>
        <bgColor indexed="64"/>
      </patternFill>
    </fill>
    <fill>
      <patternFill patternType="solid">
        <fgColor rgb="FF00B050"/>
        <bgColor indexed="64"/>
      </patternFill>
    </fill>
    <fill>
      <patternFill patternType="solid">
        <fgColor theme="9" tint="-0.249977111117893"/>
        <bgColor indexed="64"/>
      </patternFill>
    </fill>
    <fill>
      <patternFill patternType="solid">
        <fgColor rgb="FF2E2C7E"/>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6005"/>
        <bgColor indexed="64"/>
      </patternFill>
    </fill>
    <fill>
      <patternFill patternType="solid">
        <fgColor theme="1" tint="0.499984740745262"/>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DEEAF6"/>
        <bgColor rgb="FFDEEAF6"/>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9" fontId="1" fillId="0" borderId="0" applyFont="0" applyFill="0" applyBorder="0" applyAlignment="0" applyProtection="0"/>
    <xf numFmtId="0" fontId="5" fillId="0" borderId="0"/>
    <xf numFmtId="43" fontId="1" fillId="0" borderId="0" applyFont="0" applyFill="0" applyBorder="0" applyAlignment="0" applyProtection="0"/>
    <xf numFmtId="0" fontId="70" fillId="0" borderId="0"/>
    <xf numFmtId="0" fontId="5" fillId="0" borderId="0"/>
  </cellStyleXfs>
  <cellXfs count="779">
    <xf numFmtId="0" fontId="0" fillId="0" borderId="0" xfId="0"/>
    <xf numFmtId="0" fontId="3" fillId="0" borderId="0" xfId="0" applyFont="1" applyAlignment="1">
      <alignment horizontal="center" vertical="center"/>
    </xf>
    <xf numFmtId="0" fontId="4" fillId="0" borderId="0" xfId="0" applyFont="1" applyAlignment="1">
      <alignment horizontal="center" vertical="top" wrapText="1"/>
    </xf>
    <xf numFmtId="0" fontId="4" fillId="0" borderId="0" xfId="0" applyFont="1" applyAlignment="1">
      <alignment horizontal="center"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xf>
    <xf numFmtId="0" fontId="4" fillId="3" borderId="0" xfId="0" applyFont="1" applyFill="1"/>
    <xf numFmtId="0" fontId="0" fillId="0" borderId="0" xfId="0" applyAlignment="1">
      <alignment horizontal="right"/>
    </xf>
    <xf numFmtId="0" fontId="2" fillId="0" borderId="0" xfId="0" applyFont="1"/>
    <xf numFmtId="0" fontId="0" fillId="0" borderId="0" xfId="0" applyAlignment="1">
      <alignment horizontal="right" vertical="center"/>
    </xf>
    <xf numFmtId="0" fontId="0" fillId="0" borderId="0" xfId="0" applyAlignment="1">
      <alignment horizontal="center" vertical="center"/>
    </xf>
    <xf numFmtId="9" fontId="4" fillId="0" borderId="0" xfId="0" applyNumberFormat="1" applyFont="1"/>
    <xf numFmtId="9" fontId="4" fillId="0" borderId="3" xfId="1" applyFont="1" applyBorder="1"/>
    <xf numFmtId="9" fontId="4" fillId="0" borderId="5" xfId="1" applyFont="1" applyBorder="1"/>
    <xf numFmtId="9" fontId="4" fillId="0" borderId="8" xfId="1" applyFont="1" applyBorder="1"/>
    <xf numFmtId="0" fontId="7" fillId="8" borderId="15" xfId="0" applyFont="1" applyFill="1" applyBorder="1" applyAlignment="1">
      <alignment horizontal="center" vertical="center"/>
    </xf>
    <xf numFmtId="0" fontId="2" fillId="9" borderId="0" xfId="0" applyFont="1" applyFill="1" applyAlignment="1">
      <alignment horizontal="center" vertical="center"/>
    </xf>
    <xf numFmtId="0" fontId="2" fillId="8" borderId="0" xfId="0" applyFont="1" applyFill="1" applyAlignment="1">
      <alignment horizontal="center" vertical="center"/>
    </xf>
    <xf numFmtId="0" fontId="2" fillId="7" borderId="0" xfId="0" applyFont="1" applyFill="1" applyAlignment="1">
      <alignment horizontal="center" vertical="center"/>
    </xf>
    <xf numFmtId="0" fontId="2" fillId="6" borderId="0" xfId="0" applyFont="1" applyFill="1" applyAlignment="1">
      <alignment horizontal="center" vertical="center"/>
    </xf>
    <xf numFmtId="0" fontId="11" fillId="9" borderId="18" xfId="0" applyFont="1" applyFill="1" applyBorder="1" applyAlignment="1">
      <alignment horizontal="center" vertical="center" wrapText="1"/>
    </xf>
    <xf numFmtId="0" fontId="11" fillId="14" borderId="18"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10" borderId="18" xfId="0" applyFont="1" applyFill="1" applyBorder="1" applyAlignment="1">
      <alignment horizontal="center" vertical="center" wrapText="1"/>
    </xf>
    <xf numFmtId="0" fontId="11" fillId="6" borderId="18" xfId="0" applyFont="1" applyFill="1" applyBorder="1" applyAlignment="1">
      <alignment horizontal="center" vertical="center" wrapText="1"/>
    </xf>
    <xf numFmtId="164" fontId="4" fillId="0" borderId="0" xfId="1" applyNumberFormat="1" applyFont="1" applyAlignment="1">
      <alignment horizontal="center"/>
    </xf>
    <xf numFmtId="9" fontId="4" fillId="0" borderId="0" xfId="1" applyFont="1" applyBorder="1"/>
    <xf numFmtId="0" fontId="4" fillId="0" borderId="12" xfId="0" applyFont="1" applyBorder="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17" fillId="4" borderId="14" xfId="0" applyFont="1" applyFill="1" applyBorder="1" applyAlignment="1">
      <alignment horizontal="center" vertical="center" wrapText="1"/>
    </xf>
    <xf numFmtId="0" fontId="17" fillId="15" borderId="14" xfId="0" applyFont="1" applyFill="1" applyBorder="1" applyAlignment="1">
      <alignment horizontal="center" vertical="center" wrapText="1"/>
    </xf>
    <xf numFmtId="0" fontId="4" fillId="0" borderId="23" xfId="0" applyFont="1" applyBorder="1" applyAlignment="1">
      <alignment horizontal="center" vertical="center"/>
    </xf>
    <xf numFmtId="0" fontId="4" fillId="0" borderId="0" xfId="0" applyFont="1" applyAlignment="1">
      <alignment horizontal="left" wrapText="1"/>
    </xf>
    <xf numFmtId="9" fontId="11" fillId="6" borderId="8" xfId="0" applyNumberFormat="1" applyFont="1" applyFill="1" applyBorder="1" applyAlignment="1">
      <alignment horizontal="center" vertical="center" wrapText="1"/>
    </xf>
    <xf numFmtId="9" fontId="11" fillId="10" borderId="8" xfId="0" applyNumberFormat="1" applyFont="1" applyFill="1" applyBorder="1" applyAlignment="1">
      <alignment horizontal="center" vertical="center" wrapText="1"/>
    </xf>
    <xf numFmtId="9" fontId="11" fillId="8" borderId="8" xfId="0" applyNumberFormat="1" applyFont="1" applyFill="1" applyBorder="1" applyAlignment="1">
      <alignment horizontal="center" vertical="center" wrapText="1"/>
    </xf>
    <xf numFmtId="9" fontId="11" fillId="14" borderId="8" xfId="0" applyNumberFormat="1" applyFont="1" applyFill="1" applyBorder="1" applyAlignment="1">
      <alignment horizontal="center" vertical="center" wrapText="1"/>
    </xf>
    <xf numFmtId="9" fontId="11" fillId="9" borderId="8" xfId="0" applyNumberFormat="1" applyFont="1" applyFill="1" applyBorder="1" applyAlignment="1">
      <alignment horizontal="center" vertical="center" wrapText="1"/>
    </xf>
    <xf numFmtId="0" fontId="0" fillId="0" borderId="0" xfId="0" applyAlignment="1">
      <alignment wrapText="1"/>
    </xf>
    <xf numFmtId="0" fontId="23" fillId="9" borderId="12" xfId="0" applyFont="1" applyFill="1" applyBorder="1" applyAlignment="1">
      <alignment horizontal="center" vertical="center" wrapText="1"/>
    </xf>
    <xf numFmtId="9" fontId="23" fillId="9" borderId="12" xfId="0" applyNumberFormat="1" applyFont="1" applyFill="1" applyBorder="1" applyAlignment="1">
      <alignment horizontal="center" vertical="center" wrapText="1"/>
    </xf>
    <xf numFmtId="0" fontId="23" fillId="14" borderId="12" xfId="0" applyFont="1" applyFill="1" applyBorder="1" applyAlignment="1">
      <alignment horizontal="center" vertical="center" wrapText="1"/>
    </xf>
    <xf numFmtId="9" fontId="23" fillId="14" borderId="12" xfId="0" applyNumberFormat="1" applyFont="1" applyFill="1" applyBorder="1" applyAlignment="1">
      <alignment horizontal="center" vertical="center" wrapText="1"/>
    </xf>
    <xf numFmtId="0" fontId="23" fillId="8" borderId="12" xfId="0" applyFont="1" applyFill="1" applyBorder="1" applyAlignment="1">
      <alignment horizontal="center" vertical="center" wrapText="1"/>
    </xf>
    <xf numFmtId="9" fontId="23" fillId="8" borderId="12" xfId="0" applyNumberFormat="1" applyFont="1" applyFill="1" applyBorder="1" applyAlignment="1">
      <alignment horizontal="center" vertical="center" wrapText="1"/>
    </xf>
    <xf numFmtId="0" fontId="23" fillId="10" borderId="12" xfId="0" applyFont="1" applyFill="1" applyBorder="1" applyAlignment="1">
      <alignment horizontal="center" vertical="center" wrapText="1"/>
    </xf>
    <xf numFmtId="9" fontId="23" fillId="10" borderId="12" xfId="0" applyNumberFormat="1" applyFont="1" applyFill="1" applyBorder="1" applyAlignment="1">
      <alignment horizontal="center" vertical="center" wrapText="1"/>
    </xf>
    <xf numFmtId="0" fontId="23" fillId="6" borderId="12" xfId="0" applyFont="1" applyFill="1" applyBorder="1" applyAlignment="1">
      <alignment horizontal="center" vertical="center" wrapText="1"/>
    </xf>
    <xf numFmtId="9" fontId="23" fillId="6" borderId="12" xfId="0" applyNumberFormat="1" applyFont="1" applyFill="1" applyBorder="1" applyAlignment="1">
      <alignment horizontal="center" vertical="center" wrapText="1"/>
    </xf>
    <xf numFmtId="0" fontId="0" fillId="8" borderId="0" xfId="0" applyFill="1"/>
    <xf numFmtId="0" fontId="22" fillId="16" borderId="12" xfId="0" applyFont="1" applyFill="1" applyBorder="1" applyAlignment="1">
      <alignment horizontal="center" vertical="center" wrapText="1"/>
    </xf>
    <xf numFmtId="0" fontId="24" fillId="0" borderId="12" xfId="0" applyFont="1" applyBorder="1" applyAlignment="1">
      <alignment horizontal="justify" vertical="center" wrapText="1"/>
    </xf>
    <xf numFmtId="0" fontId="3" fillId="0" borderId="0" xfId="0" applyFont="1" applyAlignment="1">
      <alignment horizontal="left" wrapText="1"/>
    </xf>
    <xf numFmtId="0" fontId="3" fillId="0" borderId="12" xfId="0" applyFont="1" applyBorder="1" applyAlignment="1">
      <alignment horizontal="left" wrapText="1"/>
    </xf>
    <xf numFmtId="0" fontId="4" fillId="0" borderId="12" xfId="0" applyFont="1" applyBorder="1" applyAlignment="1">
      <alignment horizontal="left" wrapText="1"/>
    </xf>
    <xf numFmtId="0" fontId="4" fillId="0" borderId="1" xfId="0" applyFont="1" applyBorder="1" applyAlignment="1">
      <alignment horizontal="left" wrapText="1"/>
    </xf>
    <xf numFmtId="0" fontId="4" fillId="0" borderId="2" xfId="0" applyFont="1" applyBorder="1"/>
    <xf numFmtId="0" fontId="4" fillId="0" borderId="3" xfId="0" applyFont="1" applyBorder="1"/>
    <xf numFmtId="0" fontId="4" fillId="0" borderId="4" xfId="0" applyFont="1" applyBorder="1" applyAlignment="1">
      <alignment horizontal="left" wrapText="1"/>
    </xf>
    <xf numFmtId="0" fontId="4" fillId="0" borderId="5" xfId="0" applyFont="1" applyBorder="1"/>
    <xf numFmtId="0" fontId="3" fillId="0" borderId="4" xfId="0" applyFont="1" applyBorder="1" applyAlignment="1">
      <alignment horizontal="left" wrapText="1"/>
    </xf>
    <xf numFmtId="0" fontId="4" fillId="0" borderId="6" xfId="0" applyFont="1" applyBorder="1" applyAlignment="1">
      <alignment horizontal="left" wrapText="1"/>
    </xf>
    <xf numFmtId="0" fontId="4" fillId="0" borderId="7" xfId="0" applyFont="1" applyBorder="1"/>
    <xf numFmtId="0" fontId="4" fillId="0" borderId="8" xfId="0" applyFont="1" applyBorder="1"/>
    <xf numFmtId="0" fontId="17" fillId="0" borderId="0" xfId="0" applyFont="1" applyAlignment="1">
      <alignment horizontal="center" vertical="center" wrapText="1"/>
    </xf>
    <xf numFmtId="9" fontId="4" fillId="0" borderId="12" xfId="0" applyNumberFormat="1" applyFont="1" applyBorder="1" applyAlignment="1">
      <alignment horizontal="center" vertical="center"/>
    </xf>
    <xf numFmtId="9" fontId="4" fillId="0" borderId="12" xfId="1" applyFont="1" applyBorder="1" applyAlignment="1">
      <alignment horizontal="center" vertical="center"/>
    </xf>
    <xf numFmtId="0" fontId="17" fillId="20" borderId="0" xfId="0" applyFont="1" applyFill="1" applyAlignment="1">
      <alignment horizontal="center" vertical="center" wrapText="1"/>
    </xf>
    <xf numFmtId="0" fontId="4" fillId="20" borderId="0" xfId="0" applyFont="1" applyFill="1"/>
    <xf numFmtId="0" fontId="6" fillId="9" borderId="15" xfId="0" applyFont="1" applyFill="1" applyBorder="1" applyAlignment="1">
      <alignment horizontal="center" vertical="center" wrapText="1"/>
    </xf>
    <xf numFmtId="0" fontId="26" fillId="14" borderId="18" xfId="0" applyFont="1" applyFill="1" applyBorder="1" applyAlignment="1">
      <alignment horizontal="center" vertical="center" wrapText="1"/>
    </xf>
    <xf numFmtId="0" fontId="26" fillId="8" borderId="18" xfId="0" applyFont="1" applyFill="1" applyBorder="1" applyAlignment="1">
      <alignment horizontal="center" vertical="center" wrapText="1"/>
    </xf>
    <xf numFmtId="0" fontId="26" fillId="10" borderId="18"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1" fillId="0" borderId="15" xfId="0" applyFont="1" applyBorder="1" applyAlignment="1">
      <alignment horizontal="center" vertical="center" wrapText="1"/>
    </xf>
    <xf numFmtId="0" fontId="6" fillId="0" borderId="18" xfId="0" applyFont="1" applyBorder="1" applyAlignment="1">
      <alignment horizontal="center" vertical="center" wrapText="1"/>
    </xf>
    <xf numFmtId="9" fontId="0" fillId="0" borderId="0" xfId="0" applyNumberFormat="1"/>
    <xf numFmtId="9" fontId="6" fillId="0" borderId="18" xfId="0" applyNumberFormat="1" applyFont="1" applyBorder="1" applyAlignment="1">
      <alignment horizontal="center" vertical="center" wrapText="1"/>
    </xf>
    <xf numFmtId="0" fontId="0" fillId="0" borderId="15" xfId="0" applyBorder="1"/>
    <xf numFmtId="0" fontId="6" fillId="0" borderId="15" xfId="0" applyFont="1" applyBorder="1" applyAlignment="1">
      <alignment horizontal="justify" vertical="center" wrapText="1"/>
    </xf>
    <xf numFmtId="0" fontId="21" fillId="0" borderId="11" xfId="0" applyFont="1" applyBorder="1" applyAlignment="1">
      <alignment horizontal="center" vertical="center" wrapText="1"/>
    </xf>
    <xf numFmtId="0" fontId="26" fillId="9" borderId="18" xfId="0" applyFont="1" applyFill="1" applyBorder="1" applyAlignment="1">
      <alignment horizontal="center" vertical="center" wrapText="1"/>
    </xf>
    <xf numFmtId="0" fontId="6" fillId="0" borderId="8" xfId="0" applyFont="1" applyBorder="1" applyAlignment="1">
      <alignment horizontal="center" vertical="center" wrapText="1"/>
    </xf>
    <xf numFmtId="0" fontId="4" fillId="0" borderId="25" xfId="0" applyFont="1" applyBorder="1" applyAlignment="1">
      <alignment horizontal="center"/>
    </xf>
    <xf numFmtId="9" fontId="4" fillId="0" borderId="26" xfId="0" applyNumberFormat="1" applyFont="1" applyBorder="1"/>
    <xf numFmtId="0" fontId="4" fillId="0" borderId="27" xfId="0" applyFont="1" applyBorder="1" applyAlignment="1">
      <alignment horizontal="center"/>
    </xf>
    <xf numFmtId="9" fontId="4" fillId="0" borderId="29" xfId="0" applyNumberFormat="1" applyFont="1" applyBorder="1"/>
    <xf numFmtId="0" fontId="4" fillId="0" borderId="40" xfId="0" applyFont="1" applyBorder="1" applyAlignment="1">
      <alignment horizontal="center"/>
    </xf>
    <xf numFmtId="9" fontId="4" fillId="0" borderId="41" xfId="0" applyNumberFormat="1" applyFont="1" applyBorder="1"/>
    <xf numFmtId="0" fontId="4" fillId="0" borderId="22" xfId="0" applyFont="1" applyBorder="1" applyAlignment="1">
      <alignment horizontal="center" vertical="center" wrapText="1"/>
    </xf>
    <xf numFmtId="0" fontId="4" fillId="0" borderId="24" xfId="0" applyFont="1" applyBorder="1" applyAlignment="1">
      <alignment horizontal="center" vertical="center"/>
    </xf>
    <xf numFmtId="9" fontId="4" fillId="0" borderId="27" xfId="0" applyNumberFormat="1" applyFont="1" applyBorder="1" applyAlignment="1">
      <alignment horizontal="center"/>
    </xf>
    <xf numFmtId="9" fontId="4" fillId="0" borderId="28" xfId="0" applyNumberFormat="1" applyFont="1" applyBorder="1" applyAlignment="1">
      <alignment horizontal="center"/>
    </xf>
    <xf numFmtId="9" fontId="4" fillId="0" borderId="29" xfId="0" applyNumberFormat="1" applyFont="1" applyBorder="1" applyAlignment="1">
      <alignment horizontal="center"/>
    </xf>
    <xf numFmtId="0" fontId="0" fillId="7" borderId="12" xfId="0" applyFill="1" applyBorder="1" applyAlignment="1">
      <alignment horizontal="center" vertical="center"/>
    </xf>
    <xf numFmtId="0" fontId="0" fillId="8" borderId="12" xfId="0" applyFill="1" applyBorder="1" applyAlignment="1">
      <alignment horizontal="center" vertical="center"/>
    </xf>
    <xf numFmtId="0" fontId="0" fillId="7" borderId="22" xfId="0" applyFill="1" applyBorder="1" applyAlignment="1">
      <alignment horizontal="center" vertical="center"/>
    </xf>
    <xf numFmtId="0" fontId="0" fillId="7" borderId="23" xfId="0" applyFill="1" applyBorder="1" applyAlignment="1">
      <alignment horizontal="center" vertical="center"/>
    </xf>
    <xf numFmtId="0" fontId="0" fillId="6" borderId="24" xfId="0" applyFill="1" applyBorder="1" applyAlignment="1">
      <alignment horizontal="center" vertical="center"/>
    </xf>
    <xf numFmtId="0" fontId="0" fillId="8" borderId="25" xfId="0" applyFill="1" applyBorder="1" applyAlignment="1">
      <alignment horizontal="center" vertical="center"/>
    </xf>
    <xf numFmtId="0" fontId="0" fillId="6" borderId="26" xfId="0" applyFill="1" applyBorder="1" applyAlignment="1">
      <alignment horizontal="center" vertical="center"/>
    </xf>
    <xf numFmtId="0" fontId="0" fillId="9" borderId="25" xfId="0" applyFill="1" applyBorder="1" applyAlignment="1">
      <alignment horizontal="center" vertical="center"/>
    </xf>
    <xf numFmtId="0" fontId="0" fillId="9" borderId="27" xfId="0" applyFill="1" applyBorder="1" applyAlignment="1">
      <alignment horizontal="center" vertical="center"/>
    </xf>
    <xf numFmtId="0" fontId="0" fillId="9" borderId="28" xfId="0" applyFill="1" applyBorder="1" applyAlignment="1">
      <alignment horizontal="center" vertical="center"/>
    </xf>
    <xf numFmtId="0" fontId="0" fillId="8" borderId="28" xfId="0" applyFill="1" applyBorder="1" applyAlignment="1">
      <alignment horizontal="center" vertical="center"/>
    </xf>
    <xf numFmtId="0" fontId="0" fillId="7" borderId="28" xfId="0" applyFill="1" applyBorder="1" applyAlignment="1">
      <alignment horizontal="center" vertical="center"/>
    </xf>
    <xf numFmtId="0" fontId="0" fillId="6" borderId="29" xfId="0" applyFill="1" applyBorder="1" applyAlignment="1">
      <alignment horizontal="center" vertical="center"/>
    </xf>
    <xf numFmtId="0" fontId="2" fillId="22" borderId="0" xfId="0" applyFont="1" applyFill="1"/>
    <xf numFmtId="0" fontId="28" fillId="0" borderId="0" xfId="0" applyFont="1" applyAlignment="1">
      <alignment horizontal="justify" vertical="center" wrapText="1"/>
    </xf>
    <xf numFmtId="0" fontId="27" fillId="0" borderId="0" xfId="0" applyFont="1"/>
    <xf numFmtId="0" fontId="27" fillId="0" borderId="0" xfId="0" applyFont="1" applyAlignment="1">
      <alignment vertical="center" wrapText="1"/>
    </xf>
    <xf numFmtId="0" fontId="10" fillId="0" borderId="0" xfId="0" applyFont="1" applyAlignment="1">
      <alignment horizontal="center"/>
    </xf>
    <xf numFmtId="0" fontId="6" fillId="0" borderId="17" xfId="0" applyFont="1" applyBorder="1" applyAlignment="1">
      <alignment horizontal="justify" vertical="center" wrapText="1"/>
    </xf>
    <xf numFmtId="0" fontId="26" fillId="13" borderId="18"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26" fillId="6" borderId="15" xfId="0" applyFont="1" applyFill="1" applyBorder="1" applyAlignment="1">
      <alignment horizontal="center" vertical="center" wrapText="1"/>
    </xf>
    <xf numFmtId="0" fontId="26" fillId="7" borderId="15" xfId="0" applyFont="1" applyFill="1" applyBorder="1" applyAlignment="1">
      <alignment horizontal="center" vertical="center" wrapText="1"/>
    </xf>
    <xf numFmtId="0" fontId="26" fillId="8" borderId="15" xfId="0" applyFont="1" applyFill="1" applyBorder="1" applyAlignment="1">
      <alignment horizontal="center" vertical="center" wrapText="1"/>
    </xf>
    <xf numFmtId="0" fontId="0" fillId="17" borderId="0" xfId="0" applyFill="1"/>
    <xf numFmtId="0" fontId="4" fillId="17" borderId="0" xfId="0" applyFont="1" applyFill="1" applyAlignment="1">
      <alignment horizontal="left"/>
    </xf>
    <xf numFmtId="0" fontId="32" fillId="0" borderId="11" xfId="0" applyFont="1" applyBorder="1" applyAlignment="1">
      <alignment horizontal="center" vertical="center" wrapText="1"/>
    </xf>
    <xf numFmtId="0" fontId="32" fillId="0" borderId="11" xfId="0" applyFont="1" applyBorder="1" applyAlignment="1">
      <alignment horizontal="justify" vertical="center" wrapText="1"/>
    </xf>
    <xf numFmtId="0" fontId="33" fillId="9" borderId="18" xfId="0" applyFont="1" applyFill="1" applyBorder="1" applyAlignment="1">
      <alignment horizontal="center" vertical="center" wrapText="1"/>
    </xf>
    <xf numFmtId="0" fontId="30" fillId="0" borderId="8" xfId="0" applyFont="1" applyBorder="1" applyAlignment="1">
      <alignment horizontal="center" vertical="center" wrapText="1"/>
    </xf>
    <xf numFmtId="0" fontId="33" fillId="14" borderId="18" xfId="0" applyFont="1" applyFill="1" applyBorder="1" applyAlignment="1">
      <alignment horizontal="center" vertical="center" wrapText="1"/>
    </xf>
    <xf numFmtId="0" fontId="33" fillId="8" borderId="18" xfId="0" applyFont="1" applyFill="1" applyBorder="1" applyAlignment="1">
      <alignment horizontal="center" vertical="center" wrapText="1"/>
    </xf>
    <xf numFmtId="0" fontId="33" fillId="10" borderId="18" xfId="0" applyFont="1" applyFill="1" applyBorder="1" applyAlignment="1">
      <alignment horizontal="center" vertical="center" wrapText="1"/>
    </xf>
    <xf numFmtId="0" fontId="33" fillId="6" borderId="18" xfId="0" applyFont="1" applyFill="1" applyBorder="1" applyAlignment="1">
      <alignment horizontal="center" vertical="center" wrapText="1"/>
    </xf>
    <xf numFmtId="0" fontId="32" fillId="0" borderId="15" xfId="0" applyFont="1" applyBorder="1" applyAlignment="1">
      <alignment horizontal="justify" vertical="center" wrapText="1"/>
    </xf>
    <xf numFmtId="0" fontId="29" fillId="0" borderId="0" xfId="2" applyFont="1" applyProtection="1">
      <protection locked="0"/>
    </xf>
    <xf numFmtId="0" fontId="29" fillId="0" borderId="0" xfId="2" applyFont="1" applyAlignment="1" applyProtection="1">
      <alignment horizontal="center"/>
      <protection locked="0"/>
    </xf>
    <xf numFmtId="0" fontId="34" fillId="0" borderId="0" xfId="0" applyFont="1" applyAlignment="1" applyProtection="1">
      <alignment vertical="center" wrapText="1"/>
      <protection locked="0"/>
    </xf>
    <xf numFmtId="0" fontId="4" fillId="0" borderId="0" xfId="0" applyFont="1" applyProtection="1">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top"/>
      <protection locked="0"/>
    </xf>
    <xf numFmtId="0" fontId="4" fillId="0" borderId="0" xfId="0" applyFont="1" applyAlignment="1" applyProtection="1">
      <alignment wrapText="1"/>
      <protection locked="0"/>
    </xf>
    <xf numFmtId="0" fontId="4" fillId="0" borderId="0" xfId="0" applyFont="1" applyAlignment="1" applyProtection="1">
      <alignment horizontal="center"/>
      <protection locked="0"/>
    </xf>
    <xf numFmtId="0" fontId="12" fillId="0" borderId="0" xfId="2" applyFont="1" applyAlignment="1" applyProtection="1">
      <alignment vertical="center" wrapText="1"/>
      <protection locked="0"/>
    </xf>
    <xf numFmtId="2" fontId="4" fillId="17" borderId="23" xfId="0" applyNumberFormat="1" applyFont="1" applyFill="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2" fillId="0" borderId="0" xfId="0" applyFont="1" applyAlignment="1" applyProtection="1">
      <alignment horizontal="center" wrapText="1"/>
      <protection locked="0"/>
    </xf>
    <xf numFmtId="0" fontId="9" fillId="0" borderId="0" xfId="0" applyFont="1" applyAlignment="1" applyProtection="1">
      <alignment horizontal="center" vertical="center" wrapText="1"/>
      <protection locked="0"/>
    </xf>
    <xf numFmtId="0" fontId="17" fillId="15" borderId="20" xfId="0" applyFont="1" applyFill="1" applyBorder="1" applyAlignment="1" applyProtection="1">
      <alignment horizontal="center" vertical="center" wrapText="1"/>
      <protection locked="0"/>
    </xf>
    <xf numFmtId="0" fontId="17" fillId="15" borderId="37" xfId="0" applyFont="1" applyFill="1" applyBorder="1" applyAlignment="1" applyProtection="1">
      <alignment horizontal="center" vertical="center" wrapText="1"/>
      <protection locked="0"/>
    </xf>
    <xf numFmtId="0" fontId="16" fillId="5" borderId="2" xfId="0" applyFont="1" applyFill="1" applyBorder="1" applyAlignment="1" applyProtection="1">
      <alignment horizontal="center" vertical="center" wrapText="1"/>
      <protection locked="0"/>
    </xf>
    <xf numFmtId="0" fontId="16" fillId="12" borderId="0" xfId="0" applyFont="1" applyFill="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7" fillId="15" borderId="14" xfId="0" applyFont="1" applyFill="1" applyBorder="1" applyAlignment="1" applyProtection="1">
      <alignment horizontal="center" vertical="center" wrapText="1"/>
      <protection locked="0"/>
    </xf>
    <xf numFmtId="0" fontId="17" fillId="15" borderId="30" xfId="0" applyFont="1" applyFill="1" applyBorder="1" applyAlignment="1" applyProtection="1">
      <alignment horizontal="center" vertical="center" wrapText="1"/>
      <protection locked="0"/>
    </xf>
    <xf numFmtId="0" fontId="17" fillId="12" borderId="17" xfId="0" applyFont="1" applyFill="1" applyBorder="1" applyAlignment="1" applyProtection="1">
      <alignment horizontal="center" vertical="center"/>
      <protection locked="0"/>
    </xf>
    <xf numFmtId="0" fontId="17" fillId="12" borderId="17" xfId="0" applyFont="1" applyFill="1" applyBorder="1" applyAlignment="1" applyProtection="1">
      <alignment horizontal="center" vertical="center" wrapText="1"/>
      <protection locked="0"/>
    </xf>
    <xf numFmtId="0" fontId="17" fillId="4" borderId="31" xfId="0" applyFont="1" applyFill="1" applyBorder="1" applyAlignment="1" applyProtection="1">
      <alignment horizontal="center" vertical="center" wrapText="1"/>
      <protection locked="0"/>
    </xf>
    <xf numFmtId="0" fontId="17" fillId="4" borderId="14" xfId="0" applyFont="1" applyFill="1" applyBorder="1" applyAlignment="1" applyProtection="1">
      <alignment horizontal="center" vertical="center" wrapText="1"/>
      <protection locked="0"/>
    </xf>
    <xf numFmtId="0" fontId="17" fillId="25" borderId="14" xfId="0" applyFont="1" applyFill="1" applyBorder="1" applyAlignment="1" applyProtection="1">
      <alignment horizontal="center" vertical="center" wrapText="1"/>
      <protection locked="0"/>
    </xf>
    <xf numFmtId="0" fontId="17" fillId="5" borderId="33" xfId="0" applyFont="1" applyFill="1" applyBorder="1" applyAlignment="1" applyProtection="1">
      <alignment horizontal="center" vertical="center" wrapText="1"/>
      <protection locked="0"/>
    </xf>
    <xf numFmtId="0" fontId="10" fillId="15" borderId="33" xfId="0" applyFont="1" applyFill="1" applyBorder="1" applyAlignment="1" applyProtection="1">
      <alignment horizontal="center" vertical="center" wrapText="1"/>
      <protection locked="0"/>
    </xf>
    <xf numFmtId="0" fontId="17" fillId="15" borderId="33" xfId="0" applyFont="1" applyFill="1" applyBorder="1" applyAlignment="1" applyProtection="1">
      <alignment horizontal="center" vertical="center" wrapText="1"/>
      <protection locked="0"/>
    </xf>
    <xf numFmtId="0" fontId="17" fillId="8" borderId="14" xfId="0" applyFont="1" applyFill="1" applyBorder="1" applyAlignment="1" applyProtection="1">
      <alignment horizontal="center" vertical="center" wrapText="1"/>
      <protection locked="0"/>
    </xf>
    <xf numFmtId="0" fontId="17" fillId="8" borderId="30" xfId="0" applyFont="1" applyFill="1" applyBorder="1" applyAlignment="1" applyProtection="1">
      <alignment horizontal="center" vertical="center" wrapText="1"/>
      <protection locked="0"/>
    </xf>
    <xf numFmtId="0" fontId="17" fillId="5" borderId="45" xfId="0" applyFont="1" applyFill="1" applyBorder="1" applyAlignment="1" applyProtection="1">
      <alignment horizontal="center" vertical="center" wrapText="1"/>
      <protection locked="0"/>
    </xf>
    <xf numFmtId="0" fontId="17" fillId="11" borderId="44" xfId="0" applyFont="1" applyFill="1" applyBorder="1" applyAlignment="1" applyProtection="1">
      <alignment horizontal="center" vertical="center" wrapText="1"/>
      <protection locked="0"/>
    </xf>
    <xf numFmtId="0" fontId="17" fillId="11" borderId="33" xfId="0" applyFont="1" applyFill="1" applyBorder="1" applyAlignment="1" applyProtection="1">
      <alignment horizontal="center" vertical="center" wrapText="1"/>
      <protection locked="0"/>
    </xf>
    <xf numFmtId="0" fontId="17" fillId="11" borderId="45" xfId="0" applyFont="1" applyFill="1" applyBorder="1" applyAlignment="1" applyProtection="1">
      <alignment horizontal="center" vertical="center" wrapText="1"/>
      <protection locked="0"/>
    </xf>
    <xf numFmtId="0" fontId="8" fillId="0" borderId="0" xfId="0" applyFont="1" applyAlignment="1" applyProtection="1">
      <alignment horizontal="center"/>
      <protection locked="0"/>
    </xf>
    <xf numFmtId="0" fontId="17" fillId="12" borderId="18" xfId="0" applyFont="1" applyFill="1" applyBorder="1" applyAlignment="1" applyProtection="1">
      <alignment horizontal="center" vertical="center"/>
      <protection locked="0"/>
    </xf>
    <xf numFmtId="0" fontId="17" fillId="12" borderId="18" xfId="0" applyFont="1" applyFill="1" applyBorder="1" applyAlignment="1" applyProtection="1">
      <alignment horizontal="center" vertical="center" wrapText="1"/>
      <protection locked="0"/>
    </xf>
    <xf numFmtId="0" fontId="17" fillId="5" borderId="32"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17" fillId="5" borderId="43" xfId="0" applyFont="1" applyFill="1" applyBorder="1" applyAlignment="1" applyProtection="1">
      <alignment horizontal="center" vertical="center" wrapText="1"/>
      <protection locked="0"/>
    </xf>
    <xf numFmtId="0" fontId="10" fillId="15" borderId="32" xfId="0" applyFont="1" applyFill="1" applyBorder="1" applyAlignment="1" applyProtection="1">
      <alignment horizontal="center" vertical="center" wrapText="1"/>
      <protection locked="0"/>
    </xf>
    <xf numFmtId="0" fontId="17" fillId="15" borderId="32"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textRotation="90" wrapText="1"/>
      <protection locked="0"/>
    </xf>
    <xf numFmtId="0" fontId="17" fillId="5" borderId="43" xfId="0" applyFont="1" applyFill="1" applyBorder="1" applyAlignment="1" applyProtection="1">
      <alignment horizontal="center" vertical="center" textRotation="90" wrapText="1"/>
      <protection locked="0"/>
    </xf>
    <xf numFmtId="0" fontId="17" fillId="5" borderId="42" xfId="0" applyFont="1" applyFill="1" applyBorder="1" applyAlignment="1" applyProtection="1">
      <alignment horizontal="center" vertical="center" textRotation="90" wrapText="1"/>
      <protection locked="0"/>
    </xf>
    <xf numFmtId="0" fontId="17" fillId="5" borderId="47" xfId="0" applyFont="1" applyFill="1" applyBorder="1" applyAlignment="1" applyProtection="1">
      <alignment horizontal="center" vertical="center" wrapText="1"/>
      <protection locked="0"/>
    </xf>
    <xf numFmtId="0" fontId="17" fillId="11" borderId="46" xfId="0" applyFont="1" applyFill="1" applyBorder="1" applyAlignment="1" applyProtection="1">
      <alignment horizontal="center" vertical="center" wrapText="1"/>
      <protection locked="0"/>
    </xf>
    <xf numFmtId="0" fontId="17" fillId="11" borderId="32" xfId="0" applyFont="1" applyFill="1" applyBorder="1" applyAlignment="1" applyProtection="1">
      <alignment horizontal="center" vertical="center" wrapText="1"/>
      <protection locked="0"/>
    </xf>
    <xf numFmtId="0" fontId="17" fillId="11" borderId="47" xfId="0" applyFont="1" applyFill="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24" borderId="23" xfId="0" applyFont="1" applyFill="1" applyBorder="1" applyAlignment="1" applyProtection="1">
      <alignment horizontal="justify" vertical="top" wrapText="1"/>
      <protection locked="0"/>
    </xf>
    <xf numFmtId="0" fontId="14" fillId="24" borderId="23" xfId="0" applyFont="1" applyFill="1" applyBorder="1" applyAlignment="1" applyProtection="1">
      <alignment horizontal="center" vertical="center" wrapText="1"/>
      <protection locked="0"/>
    </xf>
    <xf numFmtId="0" fontId="14" fillId="0" borderId="23" xfId="0" applyFont="1" applyBorder="1" applyAlignment="1" applyProtection="1">
      <alignment horizontal="center" vertical="center"/>
      <protection locked="0"/>
    </xf>
    <xf numFmtId="0" fontId="14" fillId="0" borderId="23" xfId="0" applyFont="1" applyBorder="1" applyAlignment="1" applyProtection="1">
      <alignment horizontal="justify" vertical="center" wrapText="1"/>
      <protection locked="0"/>
    </xf>
    <xf numFmtId="0" fontId="14" fillId="0" borderId="24"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8" fillId="24" borderId="12" xfId="0" applyFont="1" applyFill="1" applyBorder="1" applyAlignment="1" applyProtection="1">
      <alignment horizontal="justify" vertical="top" wrapText="1"/>
      <protection locked="0"/>
    </xf>
    <xf numFmtId="0" fontId="14" fillId="24" borderId="12" xfId="0" applyFont="1" applyFill="1" applyBorder="1" applyAlignment="1" applyProtection="1">
      <alignment horizontal="center" vertical="center" wrapText="1"/>
      <protection locked="0"/>
    </xf>
    <xf numFmtId="0" fontId="14" fillId="0" borderId="12" xfId="0" applyFont="1" applyBorder="1" applyAlignment="1" applyProtection="1">
      <alignment horizontal="center" vertical="center"/>
      <protection locked="0"/>
    </xf>
    <xf numFmtId="2" fontId="4" fillId="17" borderId="12" xfId="0" applyNumberFormat="1" applyFont="1" applyFill="1" applyBorder="1" applyAlignment="1" applyProtection="1">
      <alignment horizontal="center" vertical="center"/>
      <protection locked="0"/>
    </xf>
    <xf numFmtId="0" fontId="14" fillId="0" borderId="12" xfId="0" applyFont="1" applyBorder="1" applyAlignment="1" applyProtection="1">
      <alignment horizontal="justify" vertical="center" wrapText="1"/>
      <protection locked="0"/>
    </xf>
    <xf numFmtId="0" fontId="14" fillId="0" borderId="26" xfId="0" applyFont="1" applyBorder="1" applyAlignment="1" applyProtection="1">
      <alignment horizontal="center" vertical="center" wrapText="1"/>
      <protection locked="0"/>
    </xf>
    <xf numFmtId="0" fontId="0" fillId="0" borderId="0" xfId="0" applyProtection="1">
      <protection locked="0"/>
    </xf>
    <xf numFmtId="0" fontId="8" fillId="24" borderId="12" xfId="0" applyFont="1" applyFill="1" applyBorder="1" applyAlignment="1" applyProtection="1">
      <alignment horizontal="justify" vertical="top"/>
      <protection locked="0"/>
    </xf>
    <xf numFmtId="0" fontId="0" fillId="0" borderId="12" xfId="0" applyBorder="1" applyProtection="1">
      <protection locked="0"/>
    </xf>
    <xf numFmtId="0" fontId="0" fillId="0" borderId="26" xfId="0" applyBorder="1" applyProtection="1">
      <protection locked="0"/>
    </xf>
    <xf numFmtId="0" fontId="14" fillId="0" borderId="28" xfId="0" applyFont="1" applyBorder="1" applyAlignment="1" applyProtection="1">
      <alignment horizontal="center" vertical="center" wrapText="1"/>
      <protection locked="0"/>
    </xf>
    <xf numFmtId="0" fontId="8" fillId="24" borderId="28" xfId="0" applyFont="1" applyFill="1" applyBorder="1" applyAlignment="1" applyProtection="1">
      <alignment horizontal="justify" vertical="top"/>
      <protection locked="0"/>
    </xf>
    <xf numFmtId="0" fontId="14" fillId="24" borderId="28" xfId="0" applyFont="1" applyFill="1" applyBorder="1" applyAlignment="1" applyProtection="1">
      <alignment horizontal="center" vertical="center" wrapText="1"/>
      <protection locked="0"/>
    </xf>
    <xf numFmtId="0" fontId="14" fillId="0" borderId="28" xfId="0" applyFont="1" applyBorder="1" applyAlignment="1" applyProtection="1">
      <alignment horizontal="center" vertical="center"/>
      <protection locked="0"/>
    </xf>
    <xf numFmtId="2" fontId="4" fillId="17" borderId="28" xfId="0" applyNumberFormat="1" applyFont="1" applyFill="1" applyBorder="1" applyAlignment="1" applyProtection="1">
      <alignment horizontal="center" vertical="center"/>
      <protection locked="0"/>
    </xf>
    <xf numFmtId="0" fontId="0" fillId="0" borderId="28" xfId="0" applyBorder="1" applyProtection="1">
      <protection locked="0"/>
    </xf>
    <xf numFmtId="0" fontId="0" fillId="0" borderId="29" xfId="0" applyBorder="1" applyProtection="1">
      <protection locked="0"/>
    </xf>
    <xf numFmtId="0" fontId="35" fillId="0" borderId="12" xfId="0" applyFont="1" applyBorder="1" applyAlignment="1">
      <alignment horizontal="center" vertical="center" wrapText="1"/>
    </xf>
    <xf numFmtId="0" fontId="34" fillId="0" borderId="12" xfId="0" applyFont="1" applyBorder="1" applyAlignment="1" applyProtection="1">
      <alignment horizontal="center" vertical="center" wrapText="1"/>
      <protection locked="0"/>
    </xf>
    <xf numFmtId="2" fontId="4" fillId="17" borderId="49" xfId="0" applyNumberFormat="1" applyFont="1" applyFill="1" applyBorder="1" applyAlignment="1" applyProtection="1">
      <alignment horizontal="center" vertical="center"/>
      <protection locked="0"/>
    </xf>
    <xf numFmtId="0" fontId="0" fillId="0" borderId="49" xfId="0" applyBorder="1" applyProtection="1">
      <protection locked="0"/>
    </xf>
    <xf numFmtId="0" fontId="0" fillId="0" borderId="50" xfId="0" applyBorder="1" applyProtection="1">
      <protection locked="0"/>
    </xf>
    <xf numFmtId="0" fontId="14" fillId="0" borderId="13" xfId="0" applyFont="1" applyBorder="1" applyAlignment="1" applyProtection="1">
      <alignment horizontal="center" vertical="center" wrapText="1"/>
      <protection locked="0"/>
    </xf>
    <xf numFmtId="0" fontId="14" fillId="24" borderId="13" xfId="0" applyFont="1" applyFill="1" applyBorder="1" applyAlignment="1" applyProtection="1">
      <alignment horizontal="justify" vertical="top" wrapText="1"/>
      <protection locked="0"/>
    </xf>
    <xf numFmtId="0" fontId="14" fillId="24" borderId="13" xfId="0" applyFont="1" applyFill="1" applyBorder="1" applyAlignment="1" applyProtection="1">
      <alignment horizontal="center" vertical="center" wrapText="1"/>
      <protection locked="0"/>
    </xf>
    <xf numFmtId="0" fontId="14" fillId="0" borderId="13" xfId="0" applyFont="1" applyBorder="1" applyAlignment="1" applyProtection="1">
      <alignment horizontal="center" vertical="center"/>
      <protection locked="0"/>
    </xf>
    <xf numFmtId="2" fontId="4" fillId="17" borderId="13" xfId="0" applyNumberFormat="1" applyFont="1" applyFill="1" applyBorder="1" applyAlignment="1" applyProtection="1">
      <alignment horizontal="center" vertical="center"/>
      <protection locked="0"/>
    </xf>
    <xf numFmtId="0" fontId="14" fillId="24" borderId="12" xfId="0" applyFont="1" applyFill="1" applyBorder="1" applyAlignment="1" applyProtection="1">
      <alignment horizontal="justify" vertical="top" wrapText="1"/>
      <protection locked="0"/>
    </xf>
    <xf numFmtId="0" fontId="14" fillId="0" borderId="49" xfId="0" applyFont="1" applyBorder="1" applyAlignment="1" applyProtection="1">
      <alignment horizontal="center" vertical="center" wrapText="1"/>
      <protection locked="0"/>
    </xf>
    <xf numFmtId="0" fontId="14" fillId="0" borderId="49" xfId="0" applyFont="1" applyBorder="1" applyAlignment="1" applyProtection="1">
      <alignment horizontal="center" vertical="center"/>
      <protection locked="0"/>
    </xf>
    <xf numFmtId="14" fontId="14" fillId="0" borderId="23" xfId="0" applyNumberFormat="1" applyFont="1" applyBorder="1" applyAlignment="1" applyProtection="1">
      <alignment horizontal="center" vertical="center" wrapText="1"/>
      <protection locked="0"/>
    </xf>
    <xf numFmtId="14" fontId="14" fillId="0" borderId="13" xfId="0" applyNumberFormat="1" applyFont="1" applyBorder="1" applyAlignment="1" applyProtection="1">
      <alignment horizontal="center" vertical="center" wrapText="1"/>
      <protection locked="0"/>
    </xf>
    <xf numFmtId="0" fontId="8" fillId="24" borderId="28" xfId="0" applyFont="1" applyFill="1" applyBorder="1" applyAlignment="1" applyProtection="1">
      <alignment horizontal="justify" vertical="top" wrapText="1"/>
      <protection locked="0"/>
    </xf>
    <xf numFmtId="0" fontId="36" fillId="24" borderId="49" xfId="0" applyFont="1" applyFill="1" applyBorder="1" applyAlignment="1" applyProtection="1">
      <alignment horizontal="justify" vertical="top" wrapText="1"/>
      <protection locked="0"/>
    </xf>
    <xf numFmtId="0" fontId="14" fillId="24" borderId="49" xfId="0" applyFont="1" applyFill="1" applyBorder="1" applyAlignment="1" applyProtection="1">
      <alignment horizontal="center" vertical="center" wrapText="1"/>
      <protection locked="0"/>
    </xf>
    <xf numFmtId="14" fontId="14" fillId="0" borderId="13" xfId="0" applyNumberFormat="1" applyFont="1" applyBorder="1" applyAlignment="1" applyProtection="1">
      <alignment horizontal="justify" vertical="center" wrapText="1"/>
      <protection locked="0"/>
    </xf>
    <xf numFmtId="14" fontId="14" fillId="0" borderId="12" xfId="0" applyNumberFormat="1" applyFont="1" applyBorder="1" applyAlignment="1" applyProtection="1">
      <alignment horizontal="center" vertical="center" wrapText="1"/>
      <protection locked="0"/>
    </xf>
    <xf numFmtId="0" fontId="39" fillId="24" borderId="12" xfId="0" applyFont="1" applyFill="1" applyBorder="1" applyAlignment="1" applyProtection="1">
      <alignment horizontal="justify" vertical="top"/>
      <protection locked="0"/>
    </xf>
    <xf numFmtId="0" fontId="8" fillId="24" borderId="49" xfId="0" applyFont="1" applyFill="1" applyBorder="1" applyAlignment="1" applyProtection="1">
      <alignment horizontal="justify" vertical="top"/>
      <protection locked="0"/>
    </xf>
    <xf numFmtId="0" fontId="14" fillId="0" borderId="13" xfId="0" applyFont="1" applyBorder="1" applyAlignment="1" applyProtection="1">
      <alignment horizontal="justify" vertical="center" wrapText="1"/>
      <protection locked="0"/>
    </xf>
    <xf numFmtId="0" fontId="14" fillId="0" borderId="41"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14" fillId="24" borderId="28" xfId="0" applyFont="1" applyFill="1" applyBorder="1" applyAlignment="1" applyProtection="1">
      <alignment horizontal="justify" vertical="top"/>
      <protection locked="0"/>
    </xf>
    <xf numFmtId="0" fontId="14" fillId="24" borderId="33" xfId="0" applyFont="1" applyFill="1" applyBorder="1" applyAlignment="1" applyProtection="1">
      <alignment horizontal="justify" vertical="top" wrapText="1"/>
      <protection locked="0"/>
    </xf>
    <xf numFmtId="0" fontId="14" fillId="24" borderId="33" xfId="0" applyFont="1" applyFill="1" applyBorder="1" applyAlignment="1" applyProtection="1">
      <alignment horizontal="center" vertical="center" wrapText="1"/>
      <protection locked="0"/>
    </xf>
    <xf numFmtId="0" fontId="14" fillId="0" borderId="52" xfId="0" applyFont="1" applyBorder="1" applyAlignment="1" applyProtection="1">
      <alignment horizontal="center" vertical="center"/>
      <protection locked="0"/>
    </xf>
    <xf numFmtId="0" fontId="8" fillId="24" borderId="32" xfId="0" applyFont="1" applyFill="1" applyBorder="1" applyAlignment="1" applyProtection="1">
      <alignment horizontal="justify" vertical="top"/>
      <protection locked="0"/>
    </xf>
    <xf numFmtId="0" fontId="14" fillId="24" borderId="32" xfId="0" applyFont="1" applyFill="1" applyBorder="1" applyAlignment="1" applyProtection="1">
      <alignment horizontal="center" vertical="center" wrapText="1"/>
      <protection locked="0"/>
    </xf>
    <xf numFmtId="0" fontId="14" fillId="24" borderId="12" xfId="0" applyFont="1" applyFill="1" applyBorder="1" applyAlignment="1" applyProtection="1">
      <alignment horizontal="justify" vertical="top"/>
      <protection locked="0"/>
    </xf>
    <xf numFmtId="0" fontId="8" fillId="24" borderId="23" xfId="0" applyFont="1" applyFill="1" applyBorder="1" applyAlignment="1" applyProtection="1">
      <alignment horizontal="center" vertical="center" wrapText="1"/>
      <protection locked="0"/>
    </xf>
    <xf numFmtId="0" fontId="8" fillId="24" borderId="12" xfId="0" applyFont="1" applyFill="1" applyBorder="1" applyAlignment="1" applyProtection="1">
      <alignment horizontal="center" vertical="center" wrapText="1"/>
      <protection locked="0"/>
    </xf>
    <xf numFmtId="0" fontId="37" fillId="0" borderId="12" xfId="0" applyFont="1" applyBorder="1" applyProtection="1">
      <protection locked="0"/>
    </xf>
    <xf numFmtId="0" fontId="14" fillId="24" borderId="28" xfId="0" applyFont="1" applyFill="1" applyBorder="1" applyAlignment="1" applyProtection="1">
      <alignment horizontal="justify" vertical="top" wrapText="1"/>
      <protection locked="0"/>
    </xf>
    <xf numFmtId="0" fontId="36" fillId="24" borderId="12" xfId="0" applyFont="1" applyFill="1" applyBorder="1" applyAlignment="1" applyProtection="1">
      <alignment horizontal="center" vertical="center" wrapText="1"/>
      <protection locked="0"/>
    </xf>
    <xf numFmtId="0" fontId="35" fillId="0" borderId="0" xfId="0" applyFont="1" applyProtection="1">
      <protection locked="0"/>
    </xf>
    <xf numFmtId="0" fontId="34" fillId="0" borderId="0" xfId="0" applyFont="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0" xfId="0" applyFont="1" applyAlignment="1" applyProtection="1">
      <alignment vertical="top"/>
      <protection locked="0"/>
    </xf>
    <xf numFmtId="0" fontId="35" fillId="0" borderId="0" xfId="0" applyFont="1" applyAlignment="1" applyProtection="1">
      <alignment wrapText="1"/>
      <protection locked="0"/>
    </xf>
    <xf numFmtId="0" fontId="35" fillId="0" borderId="0" xfId="0" applyFont="1" applyAlignment="1" applyProtection="1">
      <alignment horizontal="center"/>
      <protection locked="0"/>
    </xf>
    <xf numFmtId="0" fontId="41" fillId="0" borderId="0" xfId="2" applyFont="1" applyAlignment="1" applyProtection="1">
      <alignment vertical="center" wrapText="1"/>
      <protection locked="0"/>
    </xf>
    <xf numFmtId="2" fontId="35" fillId="17" borderId="23" xfId="0" applyNumberFormat="1" applyFont="1" applyFill="1" applyBorder="1" applyAlignment="1" applyProtection="1">
      <alignment horizontal="center" vertical="center"/>
      <protection locked="0"/>
    </xf>
    <xf numFmtId="0" fontId="35" fillId="0" borderId="0" xfId="0" applyFont="1" applyAlignment="1" applyProtection="1">
      <alignment horizontal="center" vertical="center" wrapText="1"/>
      <protection locked="0"/>
    </xf>
    <xf numFmtId="0" fontId="34" fillId="0" borderId="0" xfId="0" applyFont="1" applyAlignment="1" applyProtection="1">
      <alignment horizontal="center" wrapText="1"/>
      <protection locked="0"/>
    </xf>
    <xf numFmtId="0" fontId="44" fillId="0" borderId="0" xfId="0" applyFont="1" applyAlignment="1" applyProtection="1">
      <alignment horizontal="center" vertical="center" wrapText="1"/>
      <protection locked="0"/>
    </xf>
    <xf numFmtId="0" fontId="45" fillId="15" borderId="20" xfId="0" applyFont="1" applyFill="1" applyBorder="1" applyAlignment="1" applyProtection="1">
      <alignment horizontal="center" vertical="center" wrapText="1"/>
      <protection locked="0"/>
    </xf>
    <xf numFmtId="0" fontId="45" fillId="15" borderId="37" xfId="0" applyFont="1" applyFill="1" applyBorder="1" applyAlignment="1" applyProtection="1">
      <alignment horizontal="center" vertical="center" wrapText="1"/>
      <protection locked="0"/>
    </xf>
    <xf numFmtId="0" fontId="43" fillId="5" borderId="2" xfId="0" applyFont="1" applyFill="1" applyBorder="1" applyAlignment="1" applyProtection="1">
      <alignment horizontal="center" vertical="center" wrapText="1"/>
      <protection locked="0"/>
    </xf>
    <xf numFmtId="0" fontId="43" fillId="12" borderId="0" xfId="0" applyFont="1" applyFill="1" applyAlignment="1" applyProtection="1">
      <alignment horizontal="center" vertical="center" wrapText="1"/>
      <protection locked="0"/>
    </xf>
    <xf numFmtId="0" fontId="43" fillId="5" borderId="0" xfId="0" applyFont="1" applyFill="1" applyAlignment="1" applyProtection="1">
      <alignment horizontal="center" vertical="center" wrapText="1"/>
      <protection locked="0"/>
    </xf>
    <xf numFmtId="0" fontId="45" fillId="15" borderId="14" xfId="0" applyFont="1" applyFill="1" applyBorder="1" applyAlignment="1" applyProtection="1">
      <alignment horizontal="center" vertical="center" wrapText="1"/>
      <protection locked="0"/>
    </xf>
    <xf numFmtId="0" fontId="45" fillId="15" borderId="30" xfId="0" applyFont="1" applyFill="1" applyBorder="1" applyAlignment="1" applyProtection="1">
      <alignment horizontal="center" vertical="center" wrapText="1"/>
      <protection locked="0"/>
    </xf>
    <xf numFmtId="0" fontId="45" fillId="12" borderId="17" xfId="0" applyFont="1" applyFill="1" applyBorder="1" applyAlignment="1" applyProtection="1">
      <alignment horizontal="center" vertical="center"/>
      <protection locked="0"/>
    </xf>
    <xf numFmtId="0" fontId="45" fillId="12" borderId="17" xfId="0" applyFont="1" applyFill="1" applyBorder="1" applyAlignment="1" applyProtection="1">
      <alignment horizontal="center" vertical="center" wrapText="1"/>
      <protection locked="0"/>
    </xf>
    <xf numFmtId="0" fontId="45" fillId="4" borderId="31" xfId="0" applyFont="1" applyFill="1" applyBorder="1" applyAlignment="1" applyProtection="1">
      <alignment horizontal="center" vertical="center" wrapText="1"/>
      <protection locked="0"/>
    </xf>
    <xf numFmtId="0" fontId="45" fillId="4" borderId="14" xfId="0" applyFont="1" applyFill="1" applyBorder="1" applyAlignment="1" applyProtection="1">
      <alignment horizontal="center" vertical="center" wrapText="1"/>
      <protection locked="0"/>
    </xf>
    <xf numFmtId="0" fontId="45" fillId="25" borderId="14" xfId="0" applyFont="1" applyFill="1" applyBorder="1" applyAlignment="1" applyProtection="1">
      <alignment horizontal="center" vertical="center" wrapText="1"/>
      <protection locked="0"/>
    </xf>
    <xf numFmtId="0" fontId="45" fillId="5" borderId="33" xfId="0" applyFont="1" applyFill="1" applyBorder="1" applyAlignment="1" applyProtection="1">
      <alignment horizontal="center" vertical="center" wrapText="1"/>
      <protection locked="0"/>
    </xf>
    <xf numFmtId="0" fontId="48" fillId="15" borderId="33" xfId="0" applyFont="1" applyFill="1" applyBorder="1" applyAlignment="1" applyProtection="1">
      <alignment horizontal="center" vertical="center" wrapText="1"/>
      <protection locked="0"/>
    </xf>
    <xf numFmtId="0" fontId="45" fillId="15" borderId="33" xfId="0" applyFont="1" applyFill="1" applyBorder="1" applyAlignment="1" applyProtection="1">
      <alignment horizontal="center" vertical="center" wrapText="1"/>
      <protection locked="0"/>
    </xf>
    <xf numFmtId="0" fontId="45" fillId="8" borderId="14" xfId="0" applyFont="1" applyFill="1" applyBorder="1" applyAlignment="1" applyProtection="1">
      <alignment horizontal="center" vertical="center" wrapText="1"/>
      <protection locked="0"/>
    </xf>
    <xf numFmtId="0" fontId="45" fillId="8" borderId="30" xfId="0" applyFont="1" applyFill="1" applyBorder="1" applyAlignment="1" applyProtection="1">
      <alignment horizontal="center" vertical="center" wrapText="1"/>
      <protection locked="0"/>
    </xf>
    <xf numFmtId="0" fontId="45" fillId="5" borderId="45" xfId="0" applyFont="1" applyFill="1" applyBorder="1" applyAlignment="1" applyProtection="1">
      <alignment horizontal="center" vertical="center" wrapText="1"/>
      <protection locked="0"/>
    </xf>
    <xf numFmtId="0" fontId="45" fillId="11" borderId="44" xfId="0" applyFont="1" applyFill="1" applyBorder="1" applyAlignment="1" applyProtection="1">
      <alignment horizontal="center" vertical="center" wrapText="1"/>
      <protection locked="0"/>
    </xf>
    <xf numFmtId="0" fontId="45" fillId="11" borderId="33" xfId="0" applyFont="1" applyFill="1" applyBorder="1" applyAlignment="1" applyProtection="1">
      <alignment horizontal="center" vertical="center" wrapText="1"/>
      <protection locked="0"/>
    </xf>
    <xf numFmtId="0" fontId="45" fillId="11" borderId="45" xfId="0" applyFont="1" applyFill="1" applyBorder="1" applyAlignment="1" applyProtection="1">
      <alignment horizontal="center" vertical="center" wrapText="1"/>
      <protection locked="0"/>
    </xf>
    <xf numFmtId="0" fontId="49" fillId="0" borderId="0" xfId="0" applyFont="1" applyAlignment="1" applyProtection="1">
      <alignment horizontal="center"/>
      <protection locked="0"/>
    </xf>
    <xf numFmtId="0" fontId="45" fillId="12" borderId="18" xfId="0" applyFont="1" applyFill="1" applyBorder="1" applyAlignment="1" applyProtection="1">
      <alignment horizontal="center" vertical="center"/>
      <protection locked="0"/>
    </xf>
    <xf numFmtId="0" fontId="45" fillId="12" borderId="18" xfId="0" applyFont="1" applyFill="1" applyBorder="1" applyAlignment="1" applyProtection="1">
      <alignment horizontal="center" vertical="center" wrapText="1"/>
      <protection locked="0"/>
    </xf>
    <xf numFmtId="0" fontId="45" fillId="5" borderId="32" xfId="0" applyFont="1" applyFill="1" applyBorder="1" applyAlignment="1" applyProtection="1">
      <alignment horizontal="center" vertical="center" wrapText="1"/>
      <protection locked="0"/>
    </xf>
    <xf numFmtId="0" fontId="45" fillId="5" borderId="42" xfId="0" applyFont="1" applyFill="1" applyBorder="1" applyAlignment="1" applyProtection="1">
      <alignment horizontal="center" vertical="center" wrapText="1"/>
      <protection locked="0"/>
    </xf>
    <xf numFmtId="0" fontId="45" fillId="5" borderId="43" xfId="0" applyFont="1" applyFill="1" applyBorder="1" applyAlignment="1" applyProtection="1">
      <alignment horizontal="center" vertical="center" wrapText="1"/>
      <protection locked="0"/>
    </xf>
    <xf numFmtId="0" fontId="48" fillId="15" borderId="32" xfId="0" applyFont="1" applyFill="1" applyBorder="1" applyAlignment="1" applyProtection="1">
      <alignment horizontal="center" vertical="center" wrapText="1"/>
      <protection locked="0"/>
    </xf>
    <xf numFmtId="0" fontId="45" fillId="15" borderId="32" xfId="0" applyFont="1" applyFill="1" applyBorder="1" applyAlignment="1" applyProtection="1">
      <alignment horizontal="center" vertical="center" wrapText="1"/>
      <protection locked="0"/>
    </xf>
    <xf numFmtId="0" fontId="45" fillId="5" borderId="6" xfId="0" applyFont="1" applyFill="1" applyBorder="1" applyAlignment="1" applyProtection="1">
      <alignment horizontal="center" vertical="center" textRotation="90" wrapText="1"/>
      <protection locked="0"/>
    </xf>
    <xf numFmtId="0" fontId="45" fillId="5" borderId="43" xfId="0" applyFont="1" applyFill="1" applyBorder="1" applyAlignment="1" applyProtection="1">
      <alignment horizontal="center" vertical="center" textRotation="90" wrapText="1"/>
      <protection locked="0"/>
    </xf>
    <xf numFmtId="0" fontId="45" fillId="5" borderId="42" xfId="0" applyFont="1" applyFill="1" applyBorder="1" applyAlignment="1" applyProtection="1">
      <alignment horizontal="center" vertical="center" textRotation="90" wrapText="1"/>
      <protection locked="0"/>
    </xf>
    <xf numFmtId="0" fontId="45" fillId="5" borderId="47" xfId="0" applyFont="1" applyFill="1" applyBorder="1" applyAlignment="1" applyProtection="1">
      <alignment horizontal="center" vertical="center" wrapText="1"/>
      <protection locked="0"/>
    </xf>
    <xf numFmtId="0" fontId="45" fillId="11" borderId="46" xfId="0" applyFont="1" applyFill="1" applyBorder="1" applyAlignment="1" applyProtection="1">
      <alignment horizontal="center" vertical="center" wrapText="1"/>
      <protection locked="0"/>
    </xf>
    <xf numFmtId="0" fontId="45" fillId="11" borderId="32" xfId="0" applyFont="1" applyFill="1" applyBorder="1" applyAlignment="1" applyProtection="1">
      <alignment horizontal="center" vertical="center" wrapText="1"/>
      <protection locked="0"/>
    </xf>
    <xf numFmtId="0" fontId="45" fillId="11" borderId="47" xfId="0" applyFont="1" applyFill="1" applyBorder="1" applyAlignment="1" applyProtection="1">
      <alignment horizontal="center" vertical="center" wrapText="1"/>
      <protection locked="0"/>
    </xf>
    <xf numFmtId="0" fontId="31" fillId="23" borderId="33" xfId="0" applyFont="1" applyFill="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31" fillId="24" borderId="23" xfId="0" applyFont="1" applyFill="1" applyBorder="1" applyAlignment="1" applyProtection="1">
      <alignment horizontal="justify" vertical="top" wrapText="1"/>
      <protection locked="0"/>
    </xf>
    <xf numFmtId="0" fontId="31" fillId="24" borderId="23" xfId="0" applyFont="1" applyFill="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horizontal="justify" vertical="center" wrapText="1"/>
      <protection locked="0"/>
    </xf>
    <xf numFmtId="0" fontId="51" fillId="0" borderId="24" xfId="0" applyFont="1" applyBorder="1" applyAlignment="1" applyProtection="1">
      <alignment horizontal="center" vertical="center" wrapText="1"/>
      <protection locked="0"/>
    </xf>
    <xf numFmtId="0" fontId="31" fillId="23" borderId="14" xfId="0" applyFont="1" applyFill="1" applyBorder="1" applyAlignment="1" applyProtection="1">
      <alignment horizontal="center" vertical="center" wrapText="1"/>
      <protection locked="0"/>
    </xf>
    <xf numFmtId="0" fontId="51" fillId="0" borderId="12" xfId="0" applyFont="1" applyBorder="1" applyAlignment="1" applyProtection="1">
      <alignment horizontal="center" vertical="center" wrapText="1"/>
      <protection locked="0"/>
    </xf>
    <xf numFmtId="0" fontId="35" fillId="24" borderId="12" xfId="0" applyFont="1" applyFill="1" applyBorder="1" applyAlignment="1" applyProtection="1">
      <alignment horizontal="justify" vertical="top" wrapText="1"/>
      <protection locked="0"/>
    </xf>
    <xf numFmtId="0" fontId="51" fillId="0" borderId="12" xfId="0" applyFont="1" applyBorder="1" applyAlignment="1" applyProtection="1">
      <alignment horizontal="center" vertical="center"/>
      <protection locked="0"/>
    </xf>
    <xf numFmtId="2" fontId="35" fillId="17" borderId="12" xfId="0" applyNumberFormat="1" applyFont="1" applyFill="1" applyBorder="1" applyAlignment="1" applyProtection="1">
      <alignment horizontal="center" vertical="center"/>
      <protection locked="0"/>
    </xf>
    <xf numFmtId="0" fontId="51" fillId="0" borderId="12" xfId="0" applyFont="1" applyBorder="1" applyAlignment="1" applyProtection="1">
      <alignment horizontal="justify" vertical="center" wrapText="1"/>
      <protection locked="0"/>
    </xf>
    <xf numFmtId="0" fontId="51" fillId="0" borderId="26" xfId="0" applyFont="1" applyBorder="1" applyAlignment="1" applyProtection="1">
      <alignment horizontal="center" vertical="center" wrapText="1"/>
      <protection locked="0"/>
    </xf>
    <xf numFmtId="0" fontId="35" fillId="24" borderId="12" xfId="0" applyFont="1" applyFill="1" applyBorder="1" applyAlignment="1" applyProtection="1">
      <alignment horizontal="justify" vertical="top"/>
      <protection locked="0"/>
    </xf>
    <xf numFmtId="0" fontId="31" fillId="24" borderId="12" xfId="0" applyFont="1" applyFill="1" applyBorder="1" applyAlignment="1" applyProtection="1">
      <alignment horizontal="center" vertical="center" wrapText="1"/>
      <protection locked="0"/>
    </xf>
    <xf numFmtId="0" fontId="35" fillId="0" borderId="12" xfId="0" applyFont="1" applyBorder="1" applyProtection="1">
      <protection locked="0"/>
    </xf>
    <xf numFmtId="0" fontId="35" fillId="0" borderId="26" xfId="0" applyFont="1" applyBorder="1" applyProtection="1">
      <protection locked="0"/>
    </xf>
    <xf numFmtId="0" fontId="31" fillId="23" borderId="32" xfId="0" applyFont="1" applyFill="1" applyBorder="1" applyAlignment="1" applyProtection="1">
      <alignment horizontal="center" vertical="center" wrapText="1"/>
      <protection locked="0"/>
    </xf>
    <xf numFmtId="0" fontId="51" fillId="0" borderId="28" xfId="0" applyFont="1" applyBorder="1" applyAlignment="1" applyProtection="1">
      <alignment horizontal="center" vertical="center" wrapText="1"/>
      <protection locked="0"/>
    </xf>
    <xf numFmtId="0" fontId="35" fillId="24" borderId="28" xfId="0" applyFont="1" applyFill="1" applyBorder="1" applyAlignment="1" applyProtection="1">
      <alignment horizontal="justify" vertical="top"/>
      <protection locked="0"/>
    </xf>
    <xf numFmtId="0" fontId="31" fillId="24" borderId="28" xfId="0" applyFont="1" applyFill="1" applyBorder="1" applyAlignment="1" applyProtection="1">
      <alignment horizontal="center" vertical="center" wrapText="1"/>
      <protection locked="0"/>
    </xf>
    <xf numFmtId="0" fontId="51" fillId="0" borderId="28" xfId="0" applyFont="1" applyBorder="1" applyAlignment="1" applyProtection="1">
      <alignment horizontal="center" vertical="center"/>
      <protection locked="0"/>
    </xf>
    <xf numFmtId="2" fontId="35" fillId="17" borderId="28" xfId="0" applyNumberFormat="1" applyFont="1" applyFill="1" applyBorder="1" applyAlignment="1" applyProtection="1">
      <alignment horizontal="center" vertical="center"/>
      <protection locked="0"/>
    </xf>
    <xf numFmtId="0" fontId="35" fillId="0" borderId="28" xfId="0" applyFont="1" applyBorder="1" applyProtection="1">
      <protection locked="0"/>
    </xf>
    <xf numFmtId="0" fontId="35" fillId="0" borderId="29" xfId="0" applyFont="1" applyBorder="1" applyProtection="1">
      <protection locked="0"/>
    </xf>
    <xf numFmtId="0" fontId="49" fillId="24" borderId="12" xfId="0" applyFont="1" applyFill="1" applyBorder="1" applyAlignment="1" applyProtection="1">
      <alignment horizontal="justify" vertical="top" wrapText="1"/>
      <protection locked="0"/>
    </xf>
    <xf numFmtId="0" fontId="51" fillId="24" borderId="12" xfId="0" applyFont="1" applyFill="1" applyBorder="1" applyAlignment="1" applyProtection="1">
      <alignment horizontal="center" vertical="center" wrapText="1"/>
      <protection locked="0"/>
    </xf>
    <xf numFmtId="0" fontId="49" fillId="24" borderId="12" xfId="0" applyFont="1" applyFill="1" applyBorder="1" applyAlignment="1" applyProtection="1">
      <alignment horizontal="justify" vertical="top"/>
      <protection locked="0"/>
    </xf>
    <xf numFmtId="0" fontId="49" fillId="24" borderId="28" xfId="0" applyFont="1" applyFill="1" applyBorder="1" applyAlignment="1" applyProtection="1">
      <alignment horizontal="justify" vertical="top"/>
      <protection locked="0"/>
    </xf>
    <xf numFmtId="0" fontId="51" fillId="24" borderId="28" xfId="0" applyFont="1" applyFill="1" applyBorder="1" applyAlignment="1" applyProtection="1">
      <alignment horizontal="center" vertical="center" wrapText="1"/>
      <protection locked="0"/>
    </xf>
    <xf numFmtId="0" fontId="51" fillId="24" borderId="23" xfId="0" applyFont="1" applyFill="1" applyBorder="1" applyAlignment="1" applyProtection="1">
      <alignment horizontal="justify" vertical="top" wrapText="1"/>
      <protection locked="0"/>
    </xf>
    <xf numFmtId="0" fontId="51" fillId="24" borderId="23" xfId="0" applyFont="1" applyFill="1" applyBorder="1" applyAlignment="1" applyProtection="1">
      <alignment horizontal="center" vertical="center" wrapText="1"/>
      <protection locked="0"/>
    </xf>
    <xf numFmtId="0" fontId="13" fillId="23" borderId="23" xfId="0" applyFont="1" applyFill="1" applyBorder="1" applyAlignment="1" applyProtection="1">
      <alignment horizontal="center" vertical="center"/>
      <protection locked="0"/>
    </xf>
    <xf numFmtId="0" fontId="50" fillId="23" borderId="23" xfId="0" applyFont="1" applyFill="1" applyBorder="1" applyAlignment="1" applyProtection="1">
      <alignment horizontal="center" vertical="center"/>
      <protection locked="0"/>
    </xf>
    <xf numFmtId="0" fontId="17" fillId="12" borderId="53" xfId="0" applyFont="1" applyFill="1" applyBorder="1" applyAlignment="1" applyProtection="1">
      <alignment horizontal="center" vertical="center"/>
      <protection locked="0"/>
    </xf>
    <xf numFmtId="0" fontId="17" fillId="12" borderId="53" xfId="0" applyFont="1" applyFill="1" applyBorder="1" applyAlignment="1" applyProtection="1">
      <alignment horizontal="center" vertical="center" wrapText="1"/>
      <protection locked="0"/>
    </xf>
    <xf numFmtId="0" fontId="17" fillId="5" borderId="14" xfId="0" applyFont="1" applyFill="1" applyBorder="1" applyAlignment="1" applyProtection="1">
      <alignment horizontal="center" vertical="center" wrapText="1"/>
      <protection locked="0"/>
    </xf>
    <xf numFmtId="0" fontId="17" fillId="5" borderId="30"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xf>
    <xf numFmtId="0" fontId="10" fillId="15" borderId="14" xfId="0" applyFont="1" applyFill="1" applyBorder="1" applyAlignment="1" applyProtection="1">
      <alignment horizontal="center" vertical="center" wrapText="1"/>
      <protection locked="0"/>
    </xf>
    <xf numFmtId="0" fontId="17" fillId="5" borderId="4" xfId="0" applyFont="1" applyFill="1" applyBorder="1" applyAlignment="1" applyProtection="1">
      <alignment horizontal="center" vertical="center" textRotation="90" wrapText="1"/>
      <protection locked="0"/>
    </xf>
    <xf numFmtId="0" fontId="17" fillId="5" borderId="31" xfId="0" applyFont="1" applyFill="1" applyBorder="1" applyAlignment="1" applyProtection="1">
      <alignment horizontal="center" vertical="center" textRotation="90" wrapText="1"/>
      <protection locked="0"/>
    </xf>
    <xf numFmtId="0" fontId="17" fillId="5" borderId="30" xfId="0" applyFont="1" applyFill="1" applyBorder="1" applyAlignment="1" applyProtection="1">
      <alignment horizontal="center" vertical="center" textRotation="90" wrapText="1"/>
      <protection locked="0"/>
    </xf>
    <xf numFmtId="0" fontId="17" fillId="5" borderId="54" xfId="0" applyFont="1" applyFill="1" applyBorder="1" applyAlignment="1" applyProtection="1">
      <alignment horizontal="center" vertical="center" wrapText="1"/>
      <protection locked="0"/>
    </xf>
    <xf numFmtId="0" fontId="17" fillId="11" borderId="55" xfId="0" applyFont="1" applyFill="1" applyBorder="1" applyAlignment="1" applyProtection="1">
      <alignment horizontal="center" vertical="center" wrapText="1"/>
      <protection locked="0"/>
    </xf>
    <xf numFmtId="0" fontId="17" fillId="11" borderId="14" xfId="0" applyFont="1" applyFill="1" applyBorder="1" applyAlignment="1" applyProtection="1">
      <alignment horizontal="center" vertical="center" wrapText="1"/>
      <protection locked="0"/>
    </xf>
    <xf numFmtId="0" fontId="17" fillId="11" borderId="54" xfId="0" applyFont="1" applyFill="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24" borderId="13" xfId="0" applyFont="1" applyFill="1" applyBorder="1" applyAlignment="1" applyProtection="1">
      <alignment horizontal="center" vertical="center" wrapText="1"/>
      <protection locked="0"/>
    </xf>
    <xf numFmtId="0" fontId="8" fillId="0" borderId="13" xfId="0" applyFont="1" applyBorder="1" applyAlignment="1" applyProtection="1">
      <alignment horizontal="center" vertical="center"/>
      <protection locked="0"/>
    </xf>
    <xf numFmtId="0" fontId="8" fillId="0" borderId="12"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protection locked="0"/>
    </xf>
    <xf numFmtId="0" fontId="8" fillId="0" borderId="28" xfId="0" applyFont="1" applyBorder="1" applyAlignment="1" applyProtection="1">
      <alignment horizontal="center" vertical="center" wrapText="1"/>
      <protection locked="0"/>
    </xf>
    <xf numFmtId="0" fontId="8" fillId="24" borderId="28" xfId="0" applyFont="1" applyFill="1" applyBorder="1" applyAlignment="1" applyProtection="1">
      <alignment horizontal="center" vertical="center" wrapText="1"/>
      <protection locked="0"/>
    </xf>
    <xf numFmtId="0" fontId="8" fillId="0" borderId="28" xfId="0" applyFont="1" applyBorder="1" applyAlignment="1" applyProtection="1">
      <alignment horizontal="center" vertical="center"/>
      <protection locked="0"/>
    </xf>
    <xf numFmtId="2" fontId="55" fillId="17" borderId="23" xfId="0" applyNumberFormat="1" applyFont="1" applyFill="1" applyBorder="1" applyAlignment="1" applyProtection="1">
      <alignment horizontal="center" vertical="center"/>
      <protection locked="0"/>
    </xf>
    <xf numFmtId="0" fontId="55" fillId="0" borderId="0" xfId="0" applyFont="1" applyProtection="1">
      <protection locked="0"/>
    </xf>
    <xf numFmtId="0" fontId="54" fillId="0" borderId="12" xfId="0" applyFont="1" applyBorder="1" applyAlignment="1" applyProtection="1">
      <alignment horizontal="center" vertical="center" wrapText="1"/>
      <protection locked="0"/>
    </xf>
    <xf numFmtId="2" fontId="55" fillId="17" borderId="12" xfId="0" applyNumberFormat="1" applyFont="1" applyFill="1" applyBorder="1" applyAlignment="1" applyProtection="1">
      <alignment horizontal="center" vertical="center"/>
      <protection locked="0"/>
    </xf>
    <xf numFmtId="0" fontId="56" fillId="0" borderId="0" xfId="0" applyFont="1" applyProtection="1">
      <protection locked="0"/>
    </xf>
    <xf numFmtId="0" fontId="56" fillId="0" borderId="12" xfId="0" applyFont="1" applyBorder="1" applyProtection="1">
      <protection locked="0"/>
    </xf>
    <xf numFmtId="0" fontId="56" fillId="0" borderId="26" xfId="0" applyFont="1" applyBorder="1" applyProtection="1">
      <protection locked="0"/>
    </xf>
    <xf numFmtId="0" fontId="54" fillId="0" borderId="49" xfId="0" applyFont="1" applyBorder="1" applyAlignment="1" applyProtection="1">
      <alignment horizontal="center" vertical="center" wrapText="1"/>
      <protection locked="0"/>
    </xf>
    <xf numFmtId="0" fontId="14" fillId="24" borderId="49" xfId="0" applyFont="1" applyFill="1" applyBorder="1" applyAlignment="1" applyProtection="1">
      <alignment horizontal="justify" vertical="top"/>
      <protection locked="0"/>
    </xf>
    <xf numFmtId="0" fontId="54" fillId="24" borderId="49" xfId="0" applyFont="1" applyFill="1" applyBorder="1" applyAlignment="1" applyProtection="1">
      <alignment horizontal="center" vertical="center" wrapText="1"/>
      <protection locked="0"/>
    </xf>
    <xf numFmtId="0" fontId="54" fillId="0" borderId="49" xfId="0" applyFont="1" applyBorder="1" applyAlignment="1" applyProtection="1">
      <alignment horizontal="center" vertical="center"/>
      <protection locked="0"/>
    </xf>
    <xf numFmtId="2" fontId="57" fillId="17" borderId="49" xfId="0" applyNumberFormat="1" applyFont="1" applyFill="1" applyBorder="1" applyAlignment="1" applyProtection="1">
      <alignment horizontal="center" vertical="center"/>
      <protection locked="0"/>
    </xf>
    <xf numFmtId="0" fontId="58" fillId="0" borderId="49" xfId="0" applyFont="1" applyBorder="1" applyProtection="1">
      <protection locked="0"/>
    </xf>
    <xf numFmtId="0" fontId="58" fillId="0" borderId="50" xfId="0" applyFont="1" applyBorder="1" applyProtection="1">
      <protection locked="0"/>
    </xf>
    <xf numFmtId="0" fontId="58" fillId="0" borderId="0" xfId="0" applyFont="1" applyProtection="1">
      <protection locked="0"/>
    </xf>
    <xf numFmtId="0" fontId="8" fillId="0" borderId="23" xfId="0" applyFont="1" applyBorder="1" applyAlignment="1" applyProtection="1">
      <alignment horizontal="center" vertical="center" wrapText="1"/>
      <protection locked="0"/>
    </xf>
    <xf numFmtId="0" fontId="8" fillId="24" borderId="23" xfId="0" applyFont="1" applyFill="1" applyBorder="1" applyAlignment="1" applyProtection="1">
      <alignment horizontal="justify" vertical="top" wrapText="1"/>
      <protection locked="0"/>
    </xf>
    <xf numFmtId="0" fontId="8" fillId="0" borderId="23" xfId="0" applyFont="1" applyBorder="1" applyAlignment="1" applyProtection="1">
      <alignment horizontal="center" vertical="center"/>
      <protection locked="0"/>
    </xf>
    <xf numFmtId="0" fontId="59" fillId="0" borderId="0" xfId="0" applyFont="1" applyProtection="1">
      <protection locked="0"/>
    </xf>
    <xf numFmtId="0" fontId="60" fillId="0" borderId="12" xfId="0" applyFont="1" applyBorder="1" applyAlignment="1" applyProtection="1">
      <alignment horizontal="justify" vertical="center" wrapText="1"/>
      <protection locked="0"/>
    </xf>
    <xf numFmtId="0" fontId="60" fillId="0" borderId="12" xfId="0" applyFont="1" applyBorder="1" applyAlignment="1" applyProtection="1">
      <alignment horizontal="center" vertical="center" wrapText="1"/>
      <protection locked="0"/>
    </xf>
    <xf numFmtId="0" fontId="60" fillId="0" borderId="26" xfId="0" applyFont="1" applyBorder="1" applyAlignment="1" applyProtection="1">
      <alignment horizontal="center" vertical="center" wrapText="1"/>
      <protection locked="0"/>
    </xf>
    <xf numFmtId="0" fontId="61" fillId="0" borderId="0" xfId="0" applyFont="1" applyProtection="1">
      <protection locked="0"/>
    </xf>
    <xf numFmtId="0" fontId="61" fillId="0" borderId="12" xfId="0" applyFont="1" applyBorder="1" applyProtection="1">
      <protection locked="0"/>
    </xf>
    <xf numFmtId="0" fontId="61" fillId="0" borderId="26" xfId="0" applyFont="1" applyBorder="1" applyProtection="1">
      <protection locked="0"/>
    </xf>
    <xf numFmtId="0" fontId="61" fillId="0" borderId="28" xfId="0" applyFont="1" applyBorder="1" applyProtection="1">
      <protection locked="0"/>
    </xf>
    <xf numFmtId="0" fontId="61" fillId="0" borderId="29" xfId="0" applyFont="1" applyBorder="1" applyProtection="1">
      <protection locked="0"/>
    </xf>
    <xf numFmtId="2" fontId="57" fillId="17" borderId="13" xfId="0" applyNumberFormat="1" applyFont="1" applyFill="1" applyBorder="1" applyAlignment="1" applyProtection="1">
      <alignment horizontal="center" vertical="center"/>
      <protection locked="0"/>
    </xf>
    <xf numFmtId="0" fontId="57" fillId="0" borderId="0" xfId="0" applyFont="1" applyProtection="1">
      <protection locked="0"/>
    </xf>
    <xf numFmtId="0" fontId="54" fillId="24" borderId="12" xfId="0" applyFont="1" applyFill="1" applyBorder="1" applyAlignment="1" applyProtection="1">
      <alignment horizontal="justify" vertical="top" wrapText="1"/>
      <protection locked="0"/>
    </xf>
    <xf numFmtId="0" fontId="54" fillId="24" borderId="12" xfId="0" applyFont="1" applyFill="1" applyBorder="1" applyAlignment="1" applyProtection="1">
      <alignment horizontal="center" vertical="center" wrapText="1"/>
      <protection locked="0"/>
    </xf>
    <xf numFmtId="0" fontId="54" fillId="0" borderId="12" xfId="0" applyFont="1" applyBorder="1" applyAlignment="1" applyProtection="1">
      <alignment horizontal="center" vertical="center"/>
      <protection locked="0"/>
    </xf>
    <xf numFmtId="2" fontId="57" fillId="17" borderId="12" xfId="0" applyNumberFormat="1" applyFont="1" applyFill="1" applyBorder="1" applyAlignment="1" applyProtection="1">
      <alignment horizontal="center" vertical="center"/>
      <protection locked="0"/>
    </xf>
    <xf numFmtId="0" fontId="54" fillId="0" borderId="12" xfId="0" applyFont="1" applyBorder="1" applyAlignment="1" applyProtection="1">
      <alignment horizontal="justify" vertical="center" wrapText="1"/>
      <protection locked="0"/>
    </xf>
    <xf numFmtId="0" fontId="54" fillId="0" borderId="26" xfId="0" applyFont="1" applyBorder="1" applyAlignment="1" applyProtection="1">
      <alignment horizontal="center" vertical="center" wrapText="1"/>
      <protection locked="0"/>
    </xf>
    <xf numFmtId="0" fontId="64" fillId="0" borderId="23" xfId="0" applyFont="1" applyBorder="1" applyAlignment="1" applyProtection="1">
      <alignment horizontal="center" vertical="center" wrapText="1"/>
      <protection locked="0"/>
    </xf>
    <xf numFmtId="0" fontId="64" fillId="24" borderId="23" xfId="0" applyFont="1" applyFill="1" applyBorder="1" applyAlignment="1" applyProtection="1">
      <alignment horizontal="justify" vertical="top" wrapText="1"/>
      <protection locked="0"/>
    </xf>
    <xf numFmtId="0" fontId="64" fillId="24" borderId="12" xfId="0" applyFont="1" applyFill="1" applyBorder="1" applyAlignment="1" applyProtection="1">
      <alignment horizontal="center" vertical="center" wrapText="1"/>
      <protection locked="0"/>
    </xf>
    <xf numFmtId="0" fontId="64" fillId="24" borderId="23" xfId="0" applyFont="1" applyFill="1" applyBorder="1" applyAlignment="1" applyProtection="1">
      <alignment horizontal="center" vertical="center" wrapText="1"/>
      <protection locked="0"/>
    </xf>
    <xf numFmtId="0" fontId="64" fillId="0" borderId="23" xfId="0" applyFont="1" applyBorder="1" applyAlignment="1" applyProtection="1">
      <alignment horizontal="center" vertical="center"/>
      <protection locked="0"/>
    </xf>
    <xf numFmtId="2" fontId="66" fillId="17" borderId="23" xfId="0" applyNumberFormat="1" applyFont="1" applyFill="1" applyBorder="1" applyAlignment="1" applyProtection="1">
      <alignment horizontal="center" vertical="center"/>
      <protection locked="0"/>
    </xf>
    <xf numFmtId="0" fontId="64" fillId="0" borderId="23" xfId="0" applyFont="1" applyBorder="1" applyAlignment="1" applyProtection="1">
      <alignment horizontal="justify" vertical="center" wrapText="1"/>
      <protection locked="0"/>
    </xf>
    <xf numFmtId="0" fontId="64" fillId="0" borderId="24" xfId="0" applyFont="1" applyBorder="1" applyAlignment="1" applyProtection="1">
      <alignment horizontal="center" vertical="center" wrapText="1"/>
      <protection locked="0"/>
    </xf>
    <xf numFmtId="0" fontId="66" fillId="0" borderId="0" xfId="0" applyFont="1" applyProtection="1">
      <protection locked="0"/>
    </xf>
    <xf numFmtId="0" fontId="64" fillId="0" borderId="12" xfId="0" applyFont="1" applyBorder="1" applyAlignment="1" applyProtection="1">
      <alignment horizontal="center" vertical="center" wrapText="1"/>
      <protection locked="0"/>
    </xf>
    <xf numFmtId="0" fontId="64" fillId="24" borderId="12" xfId="0" applyFont="1" applyFill="1" applyBorder="1" applyAlignment="1" applyProtection="1">
      <alignment horizontal="justify" vertical="top" wrapText="1"/>
      <protection locked="0"/>
    </xf>
    <xf numFmtId="0" fontId="64" fillId="0" borderId="12" xfId="0" applyFont="1" applyBorder="1" applyAlignment="1" applyProtection="1">
      <alignment horizontal="center" vertical="center"/>
      <protection locked="0"/>
    </xf>
    <xf numFmtId="2" fontId="66" fillId="17" borderId="12" xfId="0" applyNumberFormat="1" applyFont="1" applyFill="1" applyBorder="1" applyAlignment="1" applyProtection="1">
      <alignment horizontal="center" vertical="center"/>
      <protection locked="0"/>
    </xf>
    <xf numFmtId="0" fontId="64" fillId="0" borderId="12" xfId="0" applyFont="1" applyBorder="1" applyAlignment="1" applyProtection="1">
      <alignment horizontal="justify" vertical="center" wrapText="1"/>
      <protection locked="0"/>
    </xf>
    <xf numFmtId="0" fontId="64" fillId="0" borderId="26" xfId="0" applyFont="1" applyBorder="1" applyAlignment="1" applyProtection="1">
      <alignment horizontal="center" vertical="center" wrapText="1"/>
      <protection locked="0"/>
    </xf>
    <xf numFmtId="0" fontId="67" fillId="0" borderId="0" xfId="0" applyFont="1" applyProtection="1">
      <protection locked="0"/>
    </xf>
    <xf numFmtId="0" fontId="64" fillId="24" borderId="12" xfId="0" applyFont="1" applyFill="1" applyBorder="1" applyAlignment="1" applyProtection="1">
      <alignment horizontal="justify" vertical="top"/>
      <protection locked="0"/>
    </xf>
    <xf numFmtId="0" fontId="67" fillId="0" borderId="12" xfId="0" applyFont="1" applyBorder="1" applyProtection="1">
      <protection locked="0"/>
    </xf>
    <xf numFmtId="0" fontId="67" fillId="0" borderId="26" xfId="0" applyFont="1" applyBorder="1" applyProtection="1">
      <protection locked="0"/>
    </xf>
    <xf numFmtId="0" fontId="64" fillId="0" borderId="28" xfId="0" applyFont="1" applyBorder="1" applyAlignment="1" applyProtection="1">
      <alignment horizontal="center" vertical="center" wrapText="1"/>
      <protection locked="0"/>
    </xf>
    <xf numFmtId="0" fontId="64" fillId="24" borderId="28" xfId="0" applyFont="1" applyFill="1" applyBorder="1" applyAlignment="1" applyProtection="1">
      <alignment horizontal="justify" vertical="top"/>
      <protection locked="0"/>
    </xf>
    <xf numFmtId="0" fontId="64" fillId="24" borderId="28" xfId="0" applyFont="1" applyFill="1" applyBorder="1" applyAlignment="1" applyProtection="1">
      <alignment horizontal="center" vertical="center" wrapText="1"/>
      <protection locked="0"/>
    </xf>
    <xf numFmtId="0" fontId="64" fillId="0" borderId="28" xfId="0" applyFont="1" applyBorder="1" applyAlignment="1" applyProtection="1">
      <alignment horizontal="center" vertical="center"/>
      <protection locked="0"/>
    </xf>
    <xf numFmtId="2" fontId="66" fillId="17" borderId="28" xfId="0" applyNumberFormat="1" applyFont="1" applyFill="1" applyBorder="1" applyAlignment="1" applyProtection="1">
      <alignment horizontal="center" vertical="center"/>
      <protection locked="0"/>
    </xf>
    <xf numFmtId="0" fontId="67" fillId="0" borderId="28" xfId="0" applyFont="1" applyBorder="1" applyProtection="1">
      <protection locked="0"/>
    </xf>
    <xf numFmtId="0" fontId="67" fillId="0" borderId="29" xfId="0" applyFont="1" applyBorder="1" applyProtection="1">
      <protection locked="0"/>
    </xf>
    <xf numFmtId="0" fontId="17" fillId="25" borderId="34" xfId="0" applyFont="1" applyFill="1" applyBorder="1" applyAlignment="1" applyProtection="1">
      <alignment vertical="center" wrapText="1"/>
      <protection locked="0"/>
    </xf>
    <xf numFmtId="0" fontId="17" fillId="5" borderId="33" xfId="0" applyFont="1" applyFill="1" applyBorder="1" applyAlignment="1" applyProtection="1">
      <alignment vertical="center" wrapText="1"/>
      <protection locked="0"/>
    </xf>
    <xf numFmtId="0" fontId="17" fillId="5" borderId="44" xfId="0" applyFont="1" applyFill="1" applyBorder="1" applyAlignment="1" applyProtection="1">
      <alignment vertical="center" textRotation="90" wrapText="1"/>
      <protection locked="0"/>
    </xf>
    <xf numFmtId="0" fontId="17" fillId="5" borderId="33" xfId="0" applyFont="1" applyFill="1" applyBorder="1" applyAlignment="1" applyProtection="1">
      <alignment vertical="center" textRotation="90" wrapText="1"/>
      <protection locked="0"/>
    </xf>
    <xf numFmtId="0" fontId="13" fillId="23" borderId="13" xfId="0" applyFont="1" applyFill="1" applyBorder="1" applyAlignment="1" applyProtection="1">
      <alignment horizontal="center" vertical="center"/>
      <protection locked="0"/>
    </xf>
    <xf numFmtId="0" fontId="14" fillId="2" borderId="13" xfId="0" applyFont="1" applyFill="1" applyBorder="1" applyAlignment="1" applyProtection="1">
      <alignment horizontal="center" vertical="center" wrapText="1"/>
      <protection locked="0"/>
    </xf>
    <xf numFmtId="2" fontId="55" fillId="17" borderId="13" xfId="0" applyNumberFormat="1" applyFont="1" applyFill="1" applyBorder="1" applyAlignment="1" applyProtection="1">
      <alignment horizontal="center" vertical="center"/>
      <protection locked="0"/>
    </xf>
    <xf numFmtId="0" fontId="14" fillId="0" borderId="13" xfId="0" applyFont="1" applyBorder="1" applyAlignment="1" applyProtection="1">
      <alignment horizontal="justify" vertical="top" wrapText="1"/>
      <protection locked="0"/>
    </xf>
    <xf numFmtId="0" fontId="58" fillId="24" borderId="12" xfId="0" applyFont="1" applyFill="1" applyBorder="1" applyProtection="1">
      <protection locked="0"/>
    </xf>
    <xf numFmtId="0" fontId="58" fillId="0" borderId="12" xfId="0" applyFont="1" applyBorder="1" applyProtection="1">
      <protection locked="0"/>
    </xf>
    <xf numFmtId="0" fontId="58" fillId="0" borderId="26" xfId="0" applyFont="1" applyBorder="1" applyProtection="1">
      <protection locked="0"/>
    </xf>
    <xf numFmtId="2" fontId="55" fillId="17" borderId="28" xfId="0" applyNumberFormat="1" applyFont="1" applyFill="1" applyBorder="1" applyAlignment="1" applyProtection="1">
      <alignment horizontal="center" vertical="center"/>
      <protection locked="0"/>
    </xf>
    <xf numFmtId="0" fontId="56" fillId="0" borderId="28" xfId="0" applyFont="1" applyBorder="1" applyProtection="1">
      <protection locked="0"/>
    </xf>
    <xf numFmtId="0" fontId="56" fillId="0" borderId="29" xfId="0" applyFont="1" applyBorder="1" applyProtection="1">
      <protection locked="0"/>
    </xf>
    <xf numFmtId="0" fontId="14" fillId="24" borderId="49" xfId="0" applyFont="1" applyFill="1" applyBorder="1" applyAlignment="1" applyProtection="1">
      <alignment horizontal="justify" vertical="top" wrapText="1"/>
      <protection locked="0"/>
    </xf>
    <xf numFmtId="14" fontId="14" fillId="0" borderId="24" xfId="0" applyNumberFormat="1" applyFont="1" applyBorder="1" applyAlignment="1" applyProtection="1">
      <alignment horizontal="center" vertical="center" wrapText="1"/>
      <protection locked="0"/>
    </xf>
    <xf numFmtId="0" fontId="8" fillId="24" borderId="12" xfId="0" applyFont="1" applyFill="1" applyBorder="1" applyAlignment="1" applyProtection="1">
      <alignment horizontal="justify" vertical="center" wrapText="1"/>
      <protection locked="0"/>
    </xf>
    <xf numFmtId="0" fontId="14" fillId="24" borderId="14" xfId="0" applyFont="1" applyFill="1" applyBorder="1" applyAlignment="1" applyProtection="1">
      <alignment horizontal="justify" vertical="top" wrapText="1"/>
      <protection locked="0"/>
    </xf>
    <xf numFmtId="0" fontId="69" fillId="26" borderId="56" xfId="0" applyFont="1" applyFill="1" applyBorder="1" applyAlignment="1" applyProtection="1">
      <alignment horizontal="left" vertical="center" wrapText="1"/>
      <protection locked="0"/>
    </xf>
    <xf numFmtId="0" fontId="69" fillId="26" borderId="56" xfId="0" applyFont="1" applyFill="1" applyBorder="1" applyAlignment="1" applyProtection="1">
      <alignment horizontal="center" vertical="center" wrapText="1"/>
      <protection locked="0"/>
    </xf>
    <xf numFmtId="0" fontId="8" fillId="26" borderId="57" xfId="0" applyFont="1" applyFill="1" applyBorder="1" applyAlignment="1" applyProtection="1">
      <alignment horizontal="left" vertical="top" wrapText="1"/>
      <protection locked="0"/>
    </xf>
    <xf numFmtId="0" fontId="69" fillId="26" borderId="57" xfId="0" applyFont="1" applyFill="1" applyBorder="1" applyAlignment="1" applyProtection="1">
      <alignment horizontal="center" vertical="center" wrapText="1"/>
      <protection locked="0"/>
    </xf>
    <xf numFmtId="0" fontId="69" fillId="26" borderId="57" xfId="0" applyFont="1" applyFill="1" applyBorder="1" applyAlignment="1" applyProtection="1">
      <alignment horizontal="left" vertical="top" wrapText="1"/>
      <protection locked="0"/>
    </xf>
    <xf numFmtId="0" fontId="60" fillId="24" borderId="12" xfId="0" applyFont="1" applyFill="1" applyBorder="1" applyAlignment="1" applyProtection="1">
      <alignment horizontal="justify" vertical="top" wrapText="1"/>
      <protection locked="0"/>
    </xf>
    <xf numFmtId="0" fontId="60" fillId="24" borderId="12" xfId="0" applyFont="1" applyFill="1" applyBorder="1" applyAlignment="1" applyProtection="1">
      <alignment horizontal="center" vertical="center" wrapText="1"/>
      <protection locked="0"/>
    </xf>
    <xf numFmtId="0" fontId="60" fillId="0" borderId="12" xfId="0" applyFont="1" applyBorder="1" applyAlignment="1" applyProtection="1">
      <alignment horizontal="center" vertical="center"/>
      <protection locked="0"/>
    </xf>
    <xf numFmtId="0" fontId="54" fillId="24" borderId="28" xfId="0" applyFont="1" applyFill="1" applyBorder="1" applyAlignment="1" applyProtection="1">
      <alignment horizontal="justify" vertical="top" wrapText="1"/>
      <protection locked="0"/>
    </xf>
    <xf numFmtId="0" fontId="60" fillId="0" borderId="28" xfId="0" applyFont="1" applyBorder="1" applyAlignment="1" applyProtection="1">
      <alignment horizontal="center" vertical="center"/>
      <protection locked="0"/>
    </xf>
    <xf numFmtId="0" fontId="60" fillId="0" borderId="28" xfId="0" applyFont="1" applyBorder="1" applyAlignment="1" applyProtection="1">
      <alignment horizontal="center" vertical="center" wrapText="1"/>
      <protection locked="0"/>
    </xf>
    <xf numFmtId="0" fontId="60" fillId="24" borderId="28" xfId="0" applyFont="1" applyFill="1" applyBorder="1" applyAlignment="1" applyProtection="1">
      <alignment horizontal="justify" vertical="top" wrapText="1"/>
      <protection locked="0"/>
    </xf>
    <xf numFmtId="0" fontId="60" fillId="24" borderId="28" xfId="0" applyFont="1" applyFill="1" applyBorder="1" applyAlignment="1" applyProtection="1">
      <alignment horizontal="center" vertical="center" wrapText="1"/>
      <protection locked="0"/>
    </xf>
    <xf numFmtId="0" fontId="13" fillId="2" borderId="12" xfId="4" applyFont="1" applyFill="1" applyBorder="1" applyAlignment="1">
      <alignment horizontal="center" vertical="center"/>
    </xf>
    <xf numFmtId="14" fontId="13" fillId="2" borderId="12" xfId="5" applyNumberFormat="1" applyFont="1" applyFill="1" applyBorder="1" applyAlignment="1">
      <alignment horizontal="center" vertical="center"/>
    </xf>
    <xf numFmtId="0" fontId="14" fillId="2" borderId="12" xfId="0" applyFont="1" applyFill="1" applyBorder="1" applyAlignment="1">
      <alignment horizontal="left" vertical="center" wrapText="1"/>
    </xf>
    <xf numFmtId="0" fontId="14" fillId="2" borderId="12" xfId="0" applyFont="1" applyFill="1" applyBorder="1" applyAlignment="1">
      <alignment vertical="center" wrapText="1"/>
    </xf>
    <xf numFmtId="0" fontId="71" fillId="2" borderId="12" xfId="0" applyFont="1" applyFill="1" applyBorder="1" applyAlignment="1">
      <alignment vertical="center" wrapText="1"/>
    </xf>
    <xf numFmtId="14" fontId="29" fillId="0" borderId="0" xfId="2" applyNumberFormat="1" applyFont="1" applyProtection="1">
      <protection locked="0"/>
    </xf>
    <xf numFmtId="1" fontId="15" fillId="18" borderId="13" xfId="0" applyNumberFormat="1" applyFont="1" applyFill="1" applyBorder="1" applyAlignment="1">
      <alignment horizontal="center" vertical="center" wrapText="1"/>
    </xf>
    <xf numFmtId="1" fontId="15" fillId="18" borderId="12" xfId="0" applyNumberFormat="1" applyFont="1" applyFill="1" applyBorder="1" applyAlignment="1">
      <alignment horizontal="center" vertical="center" wrapText="1"/>
    </xf>
    <xf numFmtId="1" fontId="15" fillId="18" borderId="28" xfId="0" applyNumberFormat="1" applyFont="1" applyFill="1" applyBorder="1" applyAlignment="1">
      <alignment horizontal="center" vertical="center" wrapText="1"/>
    </xf>
    <xf numFmtId="0" fontId="13" fillId="18" borderId="13" xfId="0" applyFont="1" applyFill="1" applyBorder="1" applyAlignment="1">
      <alignment horizontal="center" vertical="center"/>
    </xf>
    <xf numFmtId="0" fontId="13" fillId="18" borderId="12" xfId="0" applyFont="1" applyFill="1" applyBorder="1" applyAlignment="1">
      <alignment horizontal="center" vertical="center"/>
    </xf>
    <xf numFmtId="0" fontId="13" fillId="18" borderId="28" xfId="0" applyFont="1" applyFill="1" applyBorder="1" applyAlignment="1">
      <alignment horizontal="center" vertical="center"/>
    </xf>
    <xf numFmtId="0" fontId="13" fillId="18" borderId="13" xfId="0" applyFont="1" applyFill="1" applyBorder="1" applyAlignment="1">
      <alignment horizontal="center" vertical="center" wrapText="1"/>
    </xf>
    <xf numFmtId="0" fontId="13" fillId="18" borderId="12" xfId="0" applyFont="1" applyFill="1" applyBorder="1" applyAlignment="1">
      <alignment horizontal="center" vertical="center" wrapText="1"/>
    </xf>
    <xf numFmtId="0" fontId="13" fillId="18" borderId="28" xfId="0" applyFont="1" applyFill="1" applyBorder="1" applyAlignment="1">
      <alignment horizontal="center" vertical="center" wrapText="1"/>
    </xf>
    <xf numFmtId="0" fontId="13" fillId="23" borderId="13" xfId="0" applyFont="1" applyFill="1" applyBorder="1" applyAlignment="1" applyProtection="1">
      <alignment horizontal="center" vertical="center" wrapText="1"/>
      <protection locked="0"/>
    </xf>
    <xf numFmtId="0" fontId="13" fillId="23" borderId="12" xfId="0" applyFont="1" applyFill="1" applyBorder="1" applyAlignment="1" applyProtection="1">
      <alignment horizontal="center" vertical="center" wrapText="1"/>
      <protection locked="0"/>
    </xf>
    <xf numFmtId="0" fontId="13" fillId="23" borderId="28" xfId="0" applyFont="1" applyFill="1" applyBorder="1" applyAlignment="1" applyProtection="1">
      <alignment horizontal="center" vertical="center" wrapText="1"/>
      <protection locked="0"/>
    </xf>
    <xf numFmtId="0" fontId="14" fillId="23" borderId="13" xfId="0" applyFont="1" applyFill="1" applyBorder="1" applyAlignment="1" applyProtection="1">
      <alignment horizontal="center" vertical="center" wrapText="1"/>
      <protection locked="0"/>
    </xf>
    <xf numFmtId="0" fontId="14" fillId="23" borderId="12" xfId="0" applyFont="1" applyFill="1" applyBorder="1" applyAlignment="1" applyProtection="1">
      <alignment horizontal="center" vertical="center" wrapText="1"/>
      <protection locked="0"/>
    </xf>
    <xf numFmtId="0" fontId="14" fillId="23" borderId="28" xfId="0" applyFont="1" applyFill="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4" fillId="0" borderId="28" xfId="0" applyFont="1" applyBorder="1" applyAlignment="1" applyProtection="1">
      <alignment horizontal="center" vertical="center" wrapText="1"/>
      <protection locked="0"/>
    </xf>
    <xf numFmtId="1" fontId="14" fillId="0" borderId="13" xfId="0" applyNumberFormat="1" applyFont="1" applyBorder="1" applyAlignment="1" applyProtection="1">
      <alignment horizontal="center" vertical="center" wrapText="1"/>
      <protection locked="0"/>
    </xf>
    <xf numFmtId="1" fontId="14" fillId="0" borderId="12" xfId="0" applyNumberFormat="1" applyFont="1" applyBorder="1" applyAlignment="1" applyProtection="1">
      <alignment horizontal="center" vertical="center" wrapText="1"/>
      <protection locked="0"/>
    </xf>
    <xf numFmtId="1" fontId="14" fillId="0" borderId="28" xfId="0" applyNumberFormat="1" applyFont="1" applyBorder="1" applyAlignment="1" applyProtection="1">
      <alignment horizontal="center" vertical="center" wrapText="1"/>
      <protection locked="0"/>
    </xf>
    <xf numFmtId="1" fontId="15" fillId="18" borderId="14" xfId="0" applyNumberFormat="1" applyFont="1" applyFill="1" applyBorder="1" applyAlignment="1">
      <alignment horizontal="center" vertical="center" wrapText="1"/>
    </xf>
    <xf numFmtId="1" fontId="15" fillId="18" borderId="32" xfId="0" applyNumberFormat="1" applyFont="1" applyFill="1" applyBorder="1" applyAlignment="1">
      <alignment horizontal="center" vertical="center" wrapText="1"/>
    </xf>
    <xf numFmtId="0" fontId="13" fillId="0" borderId="14" xfId="0" applyFont="1" applyBorder="1" applyAlignment="1">
      <alignment horizontal="center" vertical="center"/>
    </xf>
    <xf numFmtId="0" fontId="13" fillId="0" borderId="32" xfId="0" applyFont="1" applyBorder="1" applyAlignment="1">
      <alignment horizontal="center" vertical="center"/>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8" xfId="0" applyFont="1" applyBorder="1" applyAlignment="1">
      <alignment horizontal="center" vertical="center" wrapText="1"/>
    </xf>
    <xf numFmtId="0" fontId="13" fillId="2" borderId="40" xfId="0" applyFont="1" applyFill="1" applyBorder="1" applyAlignment="1" applyProtection="1">
      <alignment horizontal="center" vertical="center" wrapText="1"/>
      <protection locked="0"/>
    </xf>
    <xf numFmtId="0" fontId="13" fillId="2" borderId="25" xfId="0" applyFont="1" applyFill="1" applyBorder="1" applyAlignment="1" applyProtection="1">
      <alignment horizontal="center" vertical="center"/>
      <protection locked="0"/>
    </xf>
    <xf numFmtId="0" fontId="13" fillId="2" borderId="27" xfId="0" applyFont="1" applyFill="1" applyBorder="1" applyAlignment="1" applyProtection="1">
      <alignment horizontal="center" vertical="center"/>
      <protection locked="0"/>
    </xf>
    <xf numFmtId="0" fontId="13" fillId="23" borderId="13" xfId="0" applyFont="1" applyFill="1" applyBorder="1" applyAlignment="1" applyProtection="1">
      <alignment horizontal="center" vertical="center"/>
      <protection locked="0"/>
    </xf>
    <xf numFmtId="0" fontId="13" fillId="23" borderId="12" xfId="0" applyFont="1" applyFill="1" applyBorder="1" applyAlignment="1" applyProtection="1">
      <alignment horizontal="center" vertical="center"/>
      <protection locked="0"/>
    </xf>
    <xf numFmtId="0" fontId="13" fillId="23" borderId="28" xfId="0" applyFont="1" applyFill="1" applyBorder="1" applyAlignment="1" applyProtection="1">
      <alignment horizontal="center" vertical="center"/>
      <protection locked="0"/>
    </xf>
    <xf numFmtId="0" fontId="13" fillId="23" borderId="13" xfId="3" applyNumberFormat="1" applyFont="1" applyFill="1" applyBorder="1" applyAlignment="1" applyProtection="1">
      <alignment horizontal="center" vertical="center" wrapText="1"/>
      <protection locked="0"/>
    </xf>
    <xf numFmtId="0" fontId="13" fillId="23" borderId="12" xfId="3" applyNumberFormat="1" applyFont="1" applyFill="1" applyBorder="1" applyAlignment="1" applyProtection="1">
      <alignment horizontal="center" vertical="center" wrapText="1"/>
      <protection locked="0"/>
    </xf>
    <xf numFmtId="0" fontId="13" fillId="23" borderId="28" xfId="3" applyNumberFormat="1" applyFont="1" applyFill="1" applyBorder="1" applyAlignment="1" applyProtection="1">
      <alignment horizontal="center" vertical="center" wrapText="1"/>
      <protection locked="0"/>
    </xf>
    <xf numFmtId="0" fontId="14" fillId="23" borderId="14" xfId="0" applyFont="1" applyFill="1" applyBorder="1" applyAlignment="1" applyProtection="1">
      <alignment horizontal="center" vertical="center" wrapText="1"/>
      <protection locked="0"/>
    </xf>
    <xf numFmtId="0" fontId="14" fillId="23" borderId="32" xfId="0" applyFont="1" applyFill="1" applyBorder="1" applyAlignment="1" applyProtection="1">
      <alignment horizontal="center" vertical="center" wrapText="1"/>
      <protection locked="0"/>
    </xf>
    <xf numFmtId="0" fontId="13" fillId="24" borderId="13" xfId="0" applyFont="1" applyFill="1" applyBorder="1" applyAlignment="1">
      <alignment horizontal="center" vertical="center" wrapText="1"/>
    </xf>
    <xf numFmtId="0" fontId="13" fillId="24" borderId="12" xfId="0" applyFont="1" applyFill="1" applyBorder="1" applyAlignment="1">
      <alignment horizontal="center" vertical="center" wrapText="1"/>
    </xf>
    <xf numFmtId="0" fontId="13" fillId="24" borderId="28" xfId="0" applyFont="1" applyFill="1" applyBorder="1" applyAlignment="1">
      <alignment horizontal="center" vertical="center" wrapText="1"/>
    </xf>
    <xf numFmtId="0" fontId="14" fillId="0" borderId="23" xfId="0" applyFont="1" applyBorder="1" applyAlignment="1" applyProtection="1">
      <alignment horizontal="center" vertical="center" wrapText="1"/>
      <protection locked="0"/>
    </xf>
    <xf numFmtId="1" fontId="14" fillId="0" borderId="23" xfId="0" applyNumberFormat="1" applyFont="1" applyBorder="1" applyAlignment="1" applyProtection="1">
      <alignment horizontal="center" vertical="center" wrapText="1"/>
      <protection locked="0"/>
    </xf>
    <xf numFmtId="1" fontId="15" fillId="18" borderId="23" xfId="0" applyNumberFormat="1" applyFont="1" applyFill="1" applyBorder="1" applyAlignment="1">
      <alignment horizontal="center" vertical="center" wrapText="1"/>
    </xf>
    <xf numFmtId="1" fontId="15" fillId="18" borderId="33" xfId="0" applyNumberFormat="1" applyFont="1" applyFill="1" applyBorder="1" applyAlignment="1">
      <alignment horizontal="center" vertical="center" wrapText="1"/>
    </xf>
    <xf numFmtId="0" fontId="13" fillId="0" borderId="33" xfId="0" applyFont="1" applyBorder="1" applyAlignment="1">
      <alignment horizontal="center" vertical="center"/>
    </xf>
    <xf numFmtId="0" fontId="13" fillId="0" borderId="23" xfId="0" applyFont="1" applyBorder="1" applyAlignment="1">
      <alignment horizontal="center" vertical="center" wrapText="1"/>
    </xf>
    <xf numFmtId="0" fontId="14" fillId="23" borderId="23" xfId="0" applyFont="1" applyFill="1" applyBorder="1" applyAlignment="1" applyProtection="1">
      <alignment horizontal="center" vertical="center" wrapText="1"/>
      <protection locked="0"/>
    </xf>
    <xf numFmtId="0" fontId="13" fillId="2" borderId="22" xfId="0" applyFont="1" applyFill="1" applyBorder="1" applyAlignment="1" applyProtection="1">
      <alignment horizontal="center" vertical="center"/>
      <protection locked="0"/>
    </xf>
    <xf numFmtId="0" fontId="13" fillId="23" borderId="23" xfId="0" applyFont="1" applyFill="1" applyBorder="1" applyAlignment="1" applyProtection="1">
      <alignment horizontal="center" vertical="center"/>
      <protection locked="0"/>
    </xf>
    <xf numFmtId="0" fontId="13" fillId="23" borderId="23" xfId="0" applyFont="1" applyFill="1" applyBorder="1" applyAlignment="1" applyProtection="1">
      <alignment horizontal="center" vertical="center" wrapText="1"/>
      <protection locked="0"/>
    </xf>
    <xf numFmtId="0" fontId="13" fillId="23" borderId="23" xfId="3" applyNumberFormat="1" applyFont="1" applyFill="1" applyBorder="1" applyAlignment="1" applyProtection="1">
      <alignment horizontal="center" vertical="center" wrapText="1"/>
      <protection locked="0"/>
    </xf>
    <xf numFmtId="0" fontId="14" fillId="23" borderId="33" xfId="0" applyFont="1" applyFill="1" applyBorder="1" applyAlignment="1" applyProtection="1">
      <alignment horizontal="center" vertical="center" wrapText="1"/>
      <protection locked="0"/>
    </xf>
    <xf numFmtId="0" fontId="13" fillId="24" borderId="23" xfId="0" applyFont="1" applyFill="1" applyBorder="1" applyAlignment="1">
      <alignment horizontal="center" vertical="center" wrapText="1"/>
    </xf>
    <xf numFmtId="0" fontId="13" fillId="0" borderId="23" xfId="0" applyFont="1" applyBorder="1" applyAlignment="1">
      <alignment horizontal="center" vertical="center"/>
    </xf>
    <xf numFmtId="0" fontId="13" fillId="0" borderId="12" xfId="0" applyFont="1" applyBorder="1" applyAlignment="1">
      <alignment horizontal="center" vertical="center"/>
    </xf>
    <xf numFmtId="0" fontId="13" fillId="0" borderId="28" xfId="0" applyFont="1" applyBorder="1" applyAlignment="1">
      <alignment horizontal="center" vertical="center"/>
    </xf>
    <xf numFmtId="0" fontId="13" fillId="18" borderId="23" xfId="0" applyFont="1" applyFill="1" applyBorder="1" applyAlignment="1">
      <alignment horizontal="center" vertical="center"/>
    </xf>
    <xf numFmtId="0" fontId="13" fillId="18" borderId="23" xfId="0" applyFont="1" applyFill="1" applyBorder="1" applyAlignment="1">
      <alignment horizontal="center" vertical="center" wrapText="1"/>
    </xf>
    <xf numFmtId="0" fontId="13" fillId="0" borderId="13" xfId="0" applyFont="1" applyBorder="1" applyAlignment="1">
      <alignment horizontal="center" vertical="center"/>
    </xf>
    <xf numFmtId="0" fontId="54" fillId="0" borderId="13" xfId="0" applyFont="1" applyBorder="1" applyAlignment="1" applyProtection="1">
      <alignment horizontal="center" vertical="center" wrapText="1"/>
      <protection locked="0"/>
    </xf>
    <xf numFmtId="0" fontId="54" fillId="0" borderId="12" xfId="0" applyFont="1" applyBorder="1" applyAlignment="1" applyProtection="1">
      <alignment horizontal="center" vertical="center" wrapText="1"/>
      <protection locked="0"/>
    </xf>
    <xf numFmtId="0" fontId="54" fillId="0" borderId="28" xfId="0" applyFont="1" applyBorder="1" applyAlignment="1" applyProtection="1">
      <alignment horizontal="center" vertical="center" wrapText="1"/>
      <protection locked="0"/>
    </xf>
    <xf numFmtId="1" fontId="54" fillId="0" borderId="13" xfId="0" applyNumberFormat="1" applyFont="1" applyBorder="1" applyAlignment="1" applyProtection="1">
      <alignment horizontal="center" vertical="center" wrapText="1"/>
      <protection locked="0"/>
    </xf>
    <xf numFmtId="1" fontId="54" fillId="0" borderId="12" xfId="0" applyNumberFormat="1" applyFont="1" applyBorder="1" applyAlignment="1" applyProtection="1">
      <alignment horizontal="center" vertical="center" wrapText="1"/>
      <protection locked="0"/>
    </xf>
    <xf numFmtId="1" fontId="54" fillId="0" borderId="28" xfId="0" applyNumberFormat="1" applyFont="1" applyBorder="1" applyAlignment="1" applyProtection="1">
      <alignment horizontal="center" vertical="center" wrapText="1"/>
      <protection locked="0"/>
    </xf>
    <xf numFmtId="0" fontId="13" fillId="2" borderId="40" xfId="0" applyFont="1" applyFill="1" applyBorder="1" applyAlignment="1" applyProtection="1">
      <alignment horizontal="center" vertical="center"/>
      <protection locked="0"/>
    </xf>
    <xf numFmtId="0" fontId="38" fillId="18" borderId="23" xfId="0" applyFont="1" applyFill="1" applyBorder="1" applyAlignment="1">
      <alignment horizontal="center" vertical="center"/>
    </xf>
    <xf numFmtId="0" fontId="38" fillId="18" borderId="12" xfId="0" applyFont="1" applyFill="1" applyBorder="1" applyAlignment="1">
      <alignment horizontal="center" vertical="center"/>
    </xf>
    <xf numFmtId="0" fontId="38" fillId="18" borderId="28" xfId="0" applyFont="1" applyFill="1" applyBorder="1" applyAlignment="1">
      <alignment horizontal="center" vertical="center"/>
    </xf>
    <xf numFmtId="0" fontId="38" fillId="18" borderId="23" xfId="0" applyFont="1" applyFill="1" applyBorder="1" applyAlignment="1">
      <alignment horizontal="center" vertical="center" wrapText="1"/>
    </xf>
    <xf numFmtId="0" fontId="38" fillId="18" borderId="12" xfId="0" applyFont="1" applyFill="1" applyBorder="1" applyAlignment="1">
      <alignment horizontal="center" vertical="center" wrapText="1"/>
    </xf>
    <xf numFmtId="0" fontId="38" fillId="18" borderId="28" xfId="0" applyFont="1" applyFill="1" applyBorder="1" applyAlignment="1">
      <alignment horizontal="center" vertical="center" wrapText="1"/>
    </xf>
    <xf numFmtId="0" fontId="38" fillId="23" borderId="23" xfId="0" applyFont="1" applyFill="1" applyBorder="1" applyAlignment="1" applyProtection="1">
      <alignment horizontal="center" vertical="center" wrapText="1"/>
      <protection locked="0"/>
    </xf>
    <xf numFmtId="0" fontId="38" fillId="23" borderId="12" xfId="0" applyFont="1" applyFill="1" applyBorder="1" applyAlignment="1" applyProtection="1">
      <alignment horizontal="center" vertical="center" wrapText="1"/>
      <protection locked="0"/>
    </xf>
    <xf numFmtId="0" fontId="38" fillId="23" borderId="28" xfId="0" applyFont="1" applyFill="1" applyBorder="1" applyAlignment="1" applyProtection="1">
      <alignment horizontal="center" vertical="center" wrapText="1"/>
      <protection locked="0"/>
    </xf>
    <xf numFmtId="0" fontId="8" fillId="23" borderId="23" xfId="0" applyFont="1" applyFill="1" applyBorder="1" applyAlignment="1" applyProtection="1">
      <alignment horizontal="center" vertical="center" wrapText="1"/>
      <protection locked="0"/>
    </xf>
    <xf numFmtId="0" fontId="8" fillId="23" borderId="12" xfId="0" applyFont="1" applyFill="1" applyBorder="1" applyAlignment="1" applyProtection="1">
      <alignment horizontal="center" vertical="center" wrapText="1"/>
      <protection locked="0"/>
    </xf>
    <xf numFmtId="0" fontId="8" fillId="23" borderId="28" xfId="0" applyFont="1" applyFill="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28" xfId="0" applyFont="1" applyBorder="1" applyAlignment="1" applyProtection="1">
      <alignment horizontal="center" vertical="center" wrapText="1"/>
      <protection locked="0"/>
    </xf>
    <xf numFmtId="1" fontId="8" fillId="0" borderId="23" xfId="0" applyNumberFormat="1" applyFont="1" applyBorder="1" applyAlignment="1" applyProtection="1">
      <alignment horizontal="center" vertical="center" wrapText="1"/>
      <protection locked="0"/>
    </xf>
    <xf numFmtId="1" fontId="8" fillId="0" borderId="12" xfId="0" applyNumberFormat="1" applyFont="1" applyBorder="1" applyAlignment="1" applyProtection="1">
      <alignment horizontal="center" vertical="center" wrapText="1"/>
      <protection locked="0"/>
    </xf>
    <xf numFmtId="1" fontId="8" fillId="0" borderId="28" xfId="0" applyNumberFormat="1" applyFont="1" applyBorder="1" applyAlignment="1" applyProtection="1">
      <alignment horizontal="center" vertical="center" wrapText="1"/>
      <protection locked="0"/>
    </xf>
    <xf numFmtId="1" fontId="7" fillId="18" borderId="23" xfId="0" applyNumberFormat="1" applyFont="1" applyFill="1" applyBorder="1" applyAlignment="1">
      <alignment horizontal="center" vertical="center" wrapText="1"/>
    </xf>
    <xf numFmtId="1" fontId="7" fillId="18" borderId="12" xfId="0" applyNumberFormat="1" applyFont="1" applyFill="1" applyBorder="1" applyAlignment="1">
      <alignment horizontal="center" vertical="center" wrapText="1"/>
    </xf>
    <xf numFmtId="1" fontId="7" fillId="18" borderId="28" xfId="0" applyNumberFormat="1" applyFont="1" applyFill="1" applyBorder="1" applyAlignment="1">
      <alignment horizontal="center" vertical="center" wrapText="1"/>
    </xf>
    <xf numFmtId="0" fontId="38" fillId="0" borderId="23" xfId="0" applyFont="1" applyBorder="1" applyAlignment="1">
      <alignment horizontal="center" vertical="center"/>
    </xf>
    <xf numFmtId="0" fontId="38" fillId="0" borderId="12" xfId="0" applyFont="1" applyBorder="1" applyAlignment="1">
      <alignment horizontal="center" vertical="center"/>
    </xf>
    <xf numFmtId="0" fontId="38" fillId="0" borderId="28" xfId="0" applyFont="1" applyBorder="1" applyAlignment="1">
      <alignment horizontal="center" vertical="center"/>
    </xf>
    <xf numFmtId="0" fontId="38" fillId="0" borderId="23"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28" xfId="0" applyFont="1" applyBorder="1" applyAlignment="1">
      <alignment horizontal="center" vertical="center" wrapText="1"/>
    </xf>
    <xf numFmtId="0" fontId="14" fillId="0" borderId="49" xfId="0" applyFont="1" applyBorder="1" applyAlignment="1" applyProtection="1">
      <alignment horizontal="center" vertical="center" wrapText="1"/>
      <protection locked="0"/>
    </xf>
    <xf numFmtId="1" fontId="15" fillId="18" borderId="49" xfId="0" applyNumberFormat="1" applyFont="1" applyFill="1" applyBorder="1" applyAlignment="1">
      <alignment horizontal="center" vertical="center" wrapText="1"/>
    </xf>
    <xf numFmtId="0" fontId="13" fillId="0" borderId="49" xfId="0" applyFont="1" applyBorder="1" applyAlignment="1">
      <alignment horizontal="center" vertical="center" wrapText="1"/>
    </xf>
    <xf numFmtId="0" fontId="13" fillId="18" borderId="49" xfId="0" applyFont="1" applyFill="1" applyBorder="1" applyAlignment="1">
      <alignment horizontal="center" vertical="center"/>
    </xf>
    <xf numFmtId="0" fontId="13" fillId="18" borderId="49" xfId="0" applyFont="1" applyFill="1" applyBorder="1" applyAlignment="1">
      <alignment horizontal="center" vertical="center" wrapText="1"/>
    </xf>
    <xf numFmtId="0" fontId="13" fillId="23" borderId="49" xfId="0" applyFont="1" applyFill="1" applyBorder="1" applyAlignment="1" applyProtection="1">
      <alignment horizontal="center" vertical="center" wrapText="1"/>
      <protection locked="0"/>
    </xf>
    <xf numFmtId="0" fontId="54" fillId="23" borderId="23" xfId="0" applyFont="1" applyFill="1" applyBorder="1" applyAlignment="1" applyProtection="1">
      <alignment horizontal="center" vertical="center" wrapText="1"/>
      <protection locked="0"/>
    </xf>
    <xf numFmtId="0" fontId="54" fillId="23" borderId="12" xfId="0" applyFont="1" applyFill="1" applyBorder="1" applyAlignment="1" applyProtection="1">
      <alignment horizontal="center" vertical="center" wrapText="1"/>
      <protection locked="0"/>
    </xf>
    <xf numFmtId="0" fontId="54" fillId="23" borderId="49" xfId="0" applyFont="1" applyFill="1" applyBorder="1" applyAlignment="1" applyProtection="1">
      <alignment horizontal="center" vertical="center" wrapText="1"/>
      <protection locked="0"/>
    </xf>
    <xf numFmtId="0" fontId="54" fillId="0" borderId="23" xfId="0" applyFont="1" applyBorder="1" applyAlignment="1" applyProtection="1">
      <alignment horizontal="center" vertical="center" wrapText="1"/>
      <protection locked="0"/>
    </xf>
    <xf numFmtId="0" fontId="54" fillId="0" borderId="49" xfId="0" applyFont="1" applyBorder="1" applyAlignment="1" applyProtection="1">
      <alignment horizontal="center" vertical="center" wrapText="1"/>
      <protection locked="0"/>
    </xf>
    <xf numFmtId="1" fontId="54" fillId="0" borderId="23" xfId="0" applyNumberFormat="1" applyFont="1" applyBorder="1" applyAlignment="1" applyProtection="1">
      <alignment horizontal="center" vertical="center" wrapText="1"/>
      <protection locked="0"/>
    </xf>
    <xf numFmtId="1" fontId="54" fillId="0" borderId="49" xfId="0" applyNumberFormat="1" applyFont="1" applyBorder="1" applyAlignment="1" applyProtection="1">
      <alignment horizontal="center" vertical="center" wrapText="1"/>
      <protection locked="0"/>
    </xf>
    <xf numFmtId="1" fontId="7" fillId="18" borderId="13" xfId="0" applyNumberFormat="1" applyFont="1" applyFill="1" applyBorder="1" applyAlignment="1">
      <alignment horizontal="center" vertical="center" wrapText="1"/>
    </xf>
    <xf numFmtId="1" fontId="7" fillId="18" borderId="14" xfId="0" applyNumberFormat="1" applyFont="1" applyFill="1" applyBorder="1" applyAlignment="1">
      <alignment horizontal="center" vertical="center" wrapText="1"/>
    </xf>
    <xf numFmtId="1" fontId="7" fillId="18" borderId="32" xfId="0" applyNumberFormat="1" applyFont="1" applyFill="1" applyBorder="1" applyAlignment="1">
      <alignment horizontal="center" vertical="center" wrapText="1"/>
    </xf>
    <xf numFmtId="0" fontId="38" fillId="0" borderId="14" xfId="0" applyFont="1" applyBorder="1" applyAlignment="1">
      <alignment horizontal="center" vertical="center"/>
    </xf>
    <xf numFmtId="0" fontId="38" fillId="0" borderId="32" xfId="0" applyFont="1" applyBorder="1" applyAlignment="1">
      <alignment horizontal="center" vertical="center"/>
    </xf>
    <xf numFmtId="0" fontId="38" fillId="0" borderId="13" xfId="0" applyFont="1" applyBorder="1" applyAlignment="1">
      <alignment horizontal="center" vertical="center" wrapText="1"/>
    </xf>
    <xf numFmtId="0" fontId="38" fillId="18" borderId="13" xfId="0" applyFont="1" applyFill="1" applyBorder="1" applyAlignment="1">
      <alignment horizontal="center" vertical="center"/>
    </xf>
    <xf numFmtId="0" fontId="38" fillId="18" borderId="13" xfId="0" applyFont="1" applyFill="1" applyBorder="1" applyAlignment="1">
      <alignment horizontal="center" vertical="center" wrapText="1"/>
    </xf>
    <xf numFmtId="0" fontId="13" fillId="2" borderId="48" xfId="0" applyFont="1" applyFill="1" applyBorder="1" applyAlignment="1" applyProtection="1">
      <alignment horizontal="center" vertical="center"/>
      <protection locked="0"/>
    </xf>
    <xf numFmtId="0" fontId="13" fillId="23" borderId="49" xfId="0" applyFont="1" applyFill="1" applyBorder="1" applyAlignment="1" applyProtection="1">
      <alignment horizontal="center" vertical="center"/>
      <protection locked="0"/>
    </xf>
    <xf numFmtId="0" fontId="13" fillId="23" borderId="49" xfId="3" applyNumberFormat="1" applyFont="1" applyFill="1" applyBorder="1" applyAlignment="1" applyProtection="1">
      <alignment horizontal="center" vertical="center" wrapText="1"/>
      <protection locked="0"/>
    </xf>
    <xf numFmtId="0" fontId="14" fillId="23" borderId="49" xfId="0" applyFont="1" applyFill="1" applyBorder="1" applyAlignment="1" applyProtection="1">
      <alignment horizontal="center" vertical="center" wrapText="1"/>
      <protection locked="0"/>
    </xf>
    <xf numFmtId="0" fontId="36" fillId="23" borderId="14" xfId="0" applyFont="1" applyFill="1" applyBorder="1" applyAlignment="1" applyProtection="1">
      <alignment horizontal="center" vertical="center" wrapText="1"/>
      <protection locked="0"/>
    </xf>
    <xf numFmtId="0" fontId="13" fillId="24" borderId="49" xfId="0" applyFont="1" applyFill="1" applyBorder="1" applyAlignment="1">
      <alignment horizontal="center" vertical="center" wrapText="1"/>
    </xf>
    <xf numFmtId="0" fontId="8" fillId="23" borderId="13" xfId="0" applyFont="1" applyFill="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1" fontId="8" fillId="0" borderId="13" xfId="0" applyNumberFormat="1" applyFont="1" applyBorder="1" applyAlignment="1" applyProtection="1">
      <alignment horizontal="center" vertical="center" wrapText="1"/>
      <protection locked="0"/>
    </xf>
    <xf numFmtId="0" fontId="36" fillId="23" borderId="32" xfId="0" applyFont="1" applyFill="1" applyBorder="1" applyAlignment="1" applyProtection="1">
      <alignment horizontal="center" vertical="center" wrapText="1"/>
      <protection locked="0"/>
    </xf>
    <xf numFmtId="0" fontId="8" fillId="23" borderId="14" xfId="0" applyFont="1" applyFill="1" applyBorder="1" applyAlignment="1" applyProtection="1">
      <alignment horizontal="center" vertical="center" wrapText="1"/>
      <protection locked="0"/>
    </xf>
    <xf numFmtId="0" fontId="8" fillId="23" borderId="32" xfId="0" applyFont="1" applyFill="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50" fillId="2" borderId="22" xfId="0" applyFont="1" applyFill="1" applyBorder="1" applyAlignment="1" applyProtection="1">
      <alignment horizontal="center" vertical="center"/>
      <protection locked="0"/>
    </xf>
    <xf numFmtId="0" fontId="50" fillId="2" borderId="25" xfId="0" applyFont="1" applyFill="1" applyBorder="1" applyAlignment="1" applyProtection="1">
      <alignment horizontal="center" vertical="center"/>
      <protection locked="0"/>
    </xf>
    <xf numFmtId="0" fontId="50" fillId="2" borderId="27" xfId="0" applyFont="1" applyFill="1" applyBorder="1" applyAlignment="1" applyProtection="1">
      <alignment horizontal="center" vertical="center"/>
      <protection locked="0"/>
    </xf>
    <xf numFmtId="0" fontId="16" fillId="15" borderId="2" xfId="0" applyFont="1" applyFill="1" applyBorder="1" applyAlignment="1" applyProtection="1">
      <alignment horizontal="center" vertical="center" wrapText="1"/>
      <protection locked="0"/>
    </xf>
    <xf numFmtId="0" fontId="16" fillId="15" borderId="35" xfId="0" applyFont="1" applyFill="1" applyBorder="1" applyAlignment="1" applyProtection="1">
      <alignment horizontal="center" vertical="center" wrapText="1"/>
      <protection locked="0"/>
    </xf>
    <xf numFmtId="0" fontId="16" fillId="15" borderId="7" xfId="0" applyFont="1" applyFill="1" applyBorder="1" applyAlignment="1" applyProtection="1">
      <alignment horizontal="center" vertical="center" wrapText="1"/>
      <protection locked="0"/>
    </xf>
    <xf numFmtId="0" fontId="16" fillId="15" borderId="43" xfId="0" applyFont="1" applyFill="1" applyBorder="1" applyAlignment="1" applyProtection="1">
      <alignment horizontal="center" vertical="center" wrapText="1"/>
      <protection locked="0"/>
    </xf>
    <xf numFmtId="0" fontId="16" fillId="5" borderId="1" xfId="0" applyFont="1" applyFill="1" applyBorder="1" applyAlignment="1" applyProtection="1">
      <alignment horizontal="center" vertical="center" wrapText="1"/>
      <protection locked="0"/>
    </xf>
    <xf numFmtId="0" fontId="16" fillId="5" borderId="2" xfId="0"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0" fontId="16" fillId="5" borderId="4"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11" borderId="1" xfId="0" applyFont="1" applyFill="1" applyBorder="1" applyAlignment="1" applyProtection="1">
      <alignment horizontal="center" vertical="center" wrapText="1"/>
      <protection locked="0"/>
    </xf>
    <xf numFmtId="0" fontId="16" fillId="11" borderId="2" xfId="0" applyFont="1" applyFill="1" applyBorder="1" applyAlignment="1" applyProtection="1">
      <alignment horizontal="center" vertical="center" wrapText="1"/>
      <protection locked="0"/>
    </xf>
    <xf numFmtId="0" fontId="16" fillId="11" borderId="4" xfId="0" applyFont="1" applyFill="1" applyBorder="1" applyAlignment="1" applyProtection="1">
      <alignment horizontal="center" vertical="center" wrapText="1"/>
      <protection locked="0"/>
    </xf>
    <xf numFmtId="0" fontId="16" fillId="11" borderId="0" xfId="0" applyFont="1" applyFill="1" applyAlignment="1" applyProtection="1">
      <alignment horizontal="center" vertical="center" wrapText="1"/>
      <protection locked="0"/>
    </xf>
    <xf numFmtId="0" fontId="20" fillId="4" borderId="10" xfId="0" applyFont="1" applyFill="1" applyBorder="1" applyAlignment="1" applyProtection="1">
      <alignment horizontal="center" vertical="center" wrapText="1"/>
      <protection locked="0"/>
    </xf>
    <xf numFmtId="0" fontId="20" fillId="25" borderId="10" xfId="0" applyFont="1" applyFill="1" applyBorder="1" applyAlignment="1" applyProtection="1">
      <alignment horizontal="center" vertical="center" wrapText="1"/>
      <protection locked="0"/>
    </xf>
    <xf numFmtId="0" fontId="20" fillId="25" borderId="11" xfId="0" applyFont="1" applyFill="1" applyBorder="1" applyAlignment="1" applyProtection="1">
      <alignment horizontal="center" vertical="center" wrapText="1"/>
      <protection locked="0"/>
    </xf>
    <xf numFmtId="0" fontId="35" fillId="0" borderId="12" xfId="0" applyFont="1" applyBorder="1" applyAlignment="1">
      <alignment horizontal="center" vertical="center" wrapText="1"/>
    </xf>
    <xf numFmtId="0" fontId="19" fillId="19" borderId="9" xfId="2" applyFont="1" applyFill="1" applyBorder="1" applyAlignment="1" applyProtection="1">
      <alignment horizontal="center" vertical="center" wrapText="1"/>
      <protection locked="0"/>
    </xf>
    <xf numFmtId="0" fontId="19" fillId="19" borderId="10" xfId="2" applyFont="1" applyFill="1" applyBorder="1" applyAlignment="1" applyProtection="1">
      <alignment horizontal="center" vertical="center" wrapText="1"/>
      <protection locked="0"/>
    </xf>
    <xf numFmtId="0" fontId="19" fillId="19" borderId="11" xfId="2" applyFont="1" applyFill="1" applyBorder="1" applyAlignment="1" applyProtection="1">
      <alignment horizontal="center" vertical="center" wrapText="1"/>
      <protection locked="0"/>
    </xf>
    <xf numFmtId="0" fontId="16" fillId="12" borderId="6" xfId="0" applyFont="1" applyFill="1" applyBorder="1" applyAlignment="1" applyProtection="1">
      <alignment horizontal="center" vertical="center" wrapText="1"/>
      <protection locked="0"/>
    </xf>
    <xf numFmtId="0" fontId="16" fillId="12" borderId="7" xfId="0" applyFont="1" applyFill="1" applyBorder="1" applyAlignment="1" applyProtection="1">
      <alignment horizontal="center" vertical="center" wrapText="1"/>
      <protection locked="0"/>
    </xf>
    <xf numFmtId="0" fontId="16" fillId="5" borderId="9" xfId="0" applyFont="1" applyFill="1" applyBorder="1" applyAlignment="1" applyProtection="1">
      <alignment horizontal="center" vertical="center" wrapText="1"/>
      <protection locked="0"/>
    </xf>
    <xf numFmtId="0" fontId="16" fillId="5" borderId="10"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8" fillId="23" borderId="33" xfId="0" applyFont="1" applyFill="1" applyBorder="1" applyAlignment="1" applyProtection="1">
      <alignment horizontal="center" vertical="center" wrapText="1"/>
      <protection locked="0"/>
    </xf>
    <xf numFmtId="0" fontId="50" fillId="23" borderId="23" xfId="0" applyFont="1" applyFill="1" applyBorder="1" applyAlignment="1" applyProtection="1">
      <alignment horizontal="center" vertical="center"/>
      <protection locked="0"/>
    </xf>
    <xf numFmtId="0" fontId="50" fillId="23" borderId="12" xfId="0" applyFont="1" applyFill="1" applyBorder="1" applyAlignment="1" applyProtection="1">
      <alignment horizontal="center" vertical="center"/>
      <protection locked="0"/>
    </xf>
    <xf numFmtId="0" fontId="50" fillId="23" borderId="28" xfId="0" applyFont="1" applyFill="1" applyBorder="1" applyAlignment="1" applyProtection="1">
      <alignment horizontal="center" vertical="center"/>
      <protection locked="0"/>
    </xf>
    <xf numFmtId="0" fontId="50" fillId="23" borderId="23" xfId="0" applyFont="1" applyFill="1" applyBorder="1" applyAlignment="1" applyProtection="1">
      <alignment horizontal="center" vertical="center" wrapText="1"/>
      <protection locked="0"/>
    </xf>
    <xf numFmtId="0" fontId="50" fillId="23" borderId="12" xfId="0" applyFont="1" applyFill="1" applyBorder="1" applyAlignment="1" applyProtection="1">
      <alignment horizontal="center" vertical="center" wrapText="1"/>
      <protection locked="0"/>
    </xf>
    <xf numFmtId="0" fontId="50" fillId="23" borderId="28" xfId="0" applyFont="1" applyFill="1" applyBorder="1" applyAlignment="1" applyProtection="1">
      <alignment horizontal="center" vertical="center" wrapText="1"/>
      <protection locked="0"/>
    </xf>
    <xf numFmtId="0" fontId="50" fillId="23" borderId="23" xfId="3" applyNumberFormat="1" applyFont="1" applyFill="1" applyBorder="1" applyAlignment="1" applyProtection="1">
      <alignment horizontal="center" vertical="center" wrapText="1"/>
      <protection locked="0"/>
    </xf>
    <xf numFmtId="0" fontId="50" fillId="23" borderId="12" xfId="3" applyNumberFormat="1" applyFont="1" applyFill="1" applyBorder="1" applyAlignment="1" applyProtection="1">
      <alignment horizontal="center" vertical="center" wrapText="1"/>
      <protection locked="0"/>
    </xf>
    <xf numFmtId="0" fontId="50" fillId="23" borderId="28" xfId="3" applyNumberFormat="1" applyFont="1" applyFill="1" applyBorder="1" applyAlignment="1" applyProtection="1">
      <alignment horizontal="center" vertical="center" wrapText="1"/>
      <protection locked="0"/>
    </xf>
    <xf numFmtId="0" fontId="51" fillId="23" borderId="23" xfId="0" applyFont="1" applyFill="1" applyBorder="1" applyAlignment="1" applyProtection="1">
      <alignment horizontal="center" vertical="center" wrapText="1"/>
      <protection locked="0"/>
    </xf>
    <xf numFmtId="0" fontId="51" fillId="23" borderId="12" xfId="0" applyFont="1" applyFill="1" applyBorder="1" applyAlignment="1" applyProtection="1">
      <alignment horizontal="center" vertical="center" wrapText="1"/>
      <protection locked="0"/>
    </xf>
    <xf numFmtId="0" fontId="51" fillId="23" borderId="28" xfId="0" applyFont="1" applyFill="1" applyBorder="1" applyAlignment="1" applyProtection="1">
      <alignment horizontal="center" vertical="center" wrapText="1"/>
      <protection locked="0"/>
    </xf>
    <xf numFmtId="0" fontId="31" fillId="23" borderId="23" xfId="0" applyFont="1" applyFill="1" applyBorder="1" applyAlignment="1" applyProtection="1">
      <alignment horizontal="center" vertical="center" wrapText="1"/>
      <protection locked="0"/>
    </xf>
    <xf numFmtId="0" fontId="31" fillId="23" borderId="12" xfId="0" applyFont="1" applyFill="1" applyBorder="1" applyAlignment="1" applyProtection="1">
      <alignment horizontal="center" vertical="center" wrapText="1"/>
      <protection locked="0"/>
    </xf>
    <xf numFmtId="0" fontId="31" fillId="23" borderId="28" xfId="0" applyFont="1" applyFill="1" applyBorder="1" applyAlignment="1" applyProtection="1">
      <alignment horizontal="center" vertical="center" wrapText="1"/>
      <protection locked="0"/>
    </xf>
    <xf numFmtId="0" fontId="31" fillId="23" borderId="33" xfId="0" applyFont="1" applyFill="1" applyBorder="1" applyAlignment="1" applyProtection="1">
      <alignment horizontal="center" vertical="center" wrapText="1"/>
      <protection locked="0"/>
    </xf>
    <xf numFmtId="0" fontId="31" fillId="23" borderId="14" xfId="0" applyFont="1" applyFill="1" applyBorder="1" applyAlignment="1" applyProtection="1">
      <alignment horizontal="center" vertical="center" wrapText="1"/>
      <protection locked="0"/>
    </xf>
    <xf numFmtId="0" fontId="31" fillId="23" borderId="32" xfId="0" applyFont="1" applyFill="1" applyBorder="1" applyAlignment="1" applyProtection="1">
      <alignment horizontal="center" vertical="center" wrapText="1"/>
      <protection locked="0"/>
    </xf>
    <xf numFmtId="0" fontId="52" fillId="24" borderId="23" xfId="0" applyFont="1" applyFill="1" applyBorder="1" applyAlignment="1">
      <alignment horizontal="center" vertical="center" wrapText="1"/>
    </xf>
    <xf numFmtId="0" fontId="52" fillId="24" borderId="12" xfId="0" applyFont="1" applyFill="1" applyBorder="1" applyAlignment="1">
      <alignment horizontal="center" vertical="center" wrapText="1"/>
    </xf>
    <xf numFmtId="0" fontId="52" fillId="24" borderId="28" xfId="0" applyFont="1" applyFill="1" applyBorder="1" applyAlignment="1">
      <alignment horizontal="center" vertical="center" wrapText="1"/>
    </xf>
    <xf numFmtId="1" fontId="53" fillId="18" borderId="13" xfId="0" applyNumberFormat="1" applyFont="1" applyFill="1" applyBorder="1" applyAlignment="1">
      <alignment horizontal="center" vertical="center" wrapText="1"/>
    </xf>
    <xf numFmtId="1" fontId="53" fillId="18" borderId="12" xfId="0" applyNumberFormat="1" applyFont="1" applyFill="1" applyBorder="1" applyAlignment="1">
      <alignment horizontal="center" vertical="center" wrapText="1"/>
    </xf>
    <xf numFmtId="1" fontId="53" fillId="18" borderId="28" xfId="0" applyNumberFormat="1" applyFont="1" applyFill="1" applyBorder="1" applyAlignment="1">
      <alignment horizontal="center" vertical="center" wrapText="1"/>
    </xf>
    <xf numFmtId="0" fontId="50" fillId="18" borderId="13" xfId="0" applyFont="1" applyFill="1" applyBorder="1" applyAlignment="1">
      <alignment horizontal="center" vertical="center"/>
    </xf>
    <xf numFmtId="0" fontId="50" fillId="18" borderId="12" xfId="0" applyFont="1" applyFill="1" applyBorder="1" applyAlignment="1">
      <alignment horizontal="center" vertical="center"/>
    </xf>
    <xf numFmtId="0" fontId="50" fillId="18" borderId="28" xfId="0" applyFont="1" applyFill="1" applyBorder="1" applyAlignment="1">
      <alignment horizontal="center" vertical="center"/>
    </xf>
    <xf numFmtId="0" fontId="50" fillId="18" borderId="13" xfId="0" applyFont="1" applyFill="1" applyBorder="1" applyAlignment="1">
      <alignment horizontal="center" vertical="center" wrapText="1"/>
    </xf>
    <xf numFmtId="0" fontId="50" fillId="18" borderId="12" xfId="0" applyFont="1" applyFill="1" applyBorder="1" applyAlignment="1">
      <alignment horizontal="center" vertical="center" wrapText="1"/>
    </xf>
    <xf numFmtId="0" fontId="50" fillId="18" borderId="28" xfId="0" applyFont="1" applyFill="1" applyBorder="1" applyAlignment="1">
      <alignment horizontal="center" vertical="center" wrapText="1"/>
    </xf>
    <xf numFmtId="0" fontId="50" fillId="23" borderId="13" xfId="0" applyFont="1" applyFill="1" applyBorder="1" applyAlignment="1" applyProtection="1">
      <alignment horizontal="center" vertical="center" wrapText="1"/>
      <protection locked="0"/>
    </xf>
    <xf numFmtId="1" fontId="53" fillId="18" borderId="23" xfId="0" applyNumberFormat="1" applyFont="1" applyFill="1" applyBorder="1" applyAlignment="1">
      <alignment horizontal="center" vertical="center" wrapText="1"/>
    </xf>
    <xf numFmtId="1" fontId="53" fillId="18" borderId="33" xfId="0" applyNumberFormat="1" applyFont="1" applyFill="1" applyBorder="1" applyAlignment="1">
      <alignment horizontal="center" vertical="center" wrapText="1"/>
    </xf>
    <xf numFmtId="1" fontId="53" fillId="18" borderId="14" xfId="0" applyNumberFormat="1" applyFont="1" applyFill="1" applyBorder="1" applyAlignment="1">
      <alignment horizontal="center" vertical="center" wrapText="1"/>
    </xf>
    <xf numFmtId="1" fontId="53" fillId="18" borderId="32" xfId="0" applyNumberFormat="1" applyFont="1" applyFill="1" applyBorder="1" applyAlignment="1">
      <alignment horizontal="center" vertical="center" wrapText="1"/>
    </xf>
    <xf numFmtId="0" fontId="50" fillId="0" borderId="33" xfId="0" applyFont="1" applyBorder="1" applyAlignment="1">
      <alignment horizontal="center" vertical="center"/>
    </xf>
    <xf numFmtId="0" fontId="50" fillId="0" borderId="14" xfId="0" applyFont="1" applyBorder="1" applyAlignment="1">
      <alignment horizontal="center" vertical="center"/>
    </xf>
    <xf numFmtId="0" fontId="50" fillId="0" borderId="32" xfId="0" applyFont="1" applyBorder="1" applyAlignment="1">
      <alignment horizontal="center" vertical="center"/>
    </xf>
    <xf numFmtId="0" fontId="50" fillId="0" borderId="23" xfId="0" applyFont="1" applyBorder="1" applyAlignment="1">
      <alignment horizontal="center" vertical="center" wrapText="1"/>
    </xf>
    <xf numFmtId="0" fontId="50" fillId="0" borderId="12" xfId="0" applyFont="1" applyBorder="1" applyAlignment="1">
      <alignment horizontal="center" vertical="center" wrapText="1"/>
    </xf>
    <xf numFmtId="0" fontId="50" fillId="0" borderId="28" xfId="0" applyFont="1" applyBorder="1" applyAlignment="1">
      <alignment horizontal="center" vertical="center" wrapText="1"/>
    </xf>
    <xf numFmtId="1" fontId="51" fillId="0" borderId="23" xfId="0" applyNumberFormat="1" applyFont="1" applyBorder="1" applyAlignment="1" applyProtection="1">
      <alignment horizontal="center" vertical="center" wrapText="1"/>
      <protection locked="0"/>
    </xf>
    <xf numFmtId="1" fontId="51" fillId="0" borderId="12" xfId="0" applyNumberFormat="1" applyFont="1" applyBorder="1" applyAlignment="1" applyProtection="1">
      <alignment horizontal="center" vertical="center" wrapText="1"/>
      <protection locked="0"/>
    </xf>
    <xf numFmtId="1" fontId="51" fillId="0" borderId="28" xfId="0" applyNumberFormat="1"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12" xfId="0" applyFont="1" applyBorder="1" applyAlignment="1" applyProtection="1">
      <alignment horizontal="center" vertical="center" wrapText="1"/>
      <protection locked="0"/>
    </xf>
    <xf numFmtId="0" fontId="51" fillId="0" borderId="28" xfId="0" applyFont="1" applyBorder="1" applyAlignment="1" applyProtection="1">
      <alignment horizontal="center" vertical="center" wrapText="1"/>
      <protection locked="0"/>
    </xf>
    <xf numFmtId="1" fontId="14" fillId="0" borderId="49" xfId="0" applyNumberFormat="1" applyFont="1" applyBorder="1" applyAlignment="1" applyProtection="1">
      <alignment horizontal="center" vertical="center" wrapText="1"/>
      <protection locked="0"/>
    </xf>
    <xf numFmtId="0" fontId="13" fillId="0" borderId="51" xfId="0" applyFont="1" applyBorder="1" applyAlignment="1">
      <alignment horizontal="center" vertical="center" wrapText="1"/>
    </xf>
    <xf numFmtId="0" fontId="17" fillId="25" borderId="34" xfId="0" applyFont="1" applyFill="1" applyBorder="1" applyAlignment="1" applyProtection="1">
      <alignment horizontal="center" vertical="center" wrapText="1"/>
      <protection locked="0"/>
    </xf>
    <xf numFmtId="0" fontId="17" fillId="25" borderId="2" xfId="0" applyFont="1" applyFill="1" applyBorder="1" applyAlignment="1" applyProtection="1">
      <alignment horizontal="center" vertical="center" wrapText="1"/>
      <protection locked="0"/>
    </xf>
    <xf numFmtId="0" fontId="17" fillId="25" borderId="35" xfId="0" applyFont="1" applyFill="1" applyBorder="1" applyAlignment="1" applyProtection="1">
      <alignment horizontal="center" vertical="center" wrapText="1"/>
      <protection locked="0"/>
    </xf>
    <xf numFmtId="0" fontId="17" fillId="5" borderId="33" xfId="0" applyFont="1" applyFill="1" applyBorder="1" applyAlignment="1" applyProtection="1">
      <alignment horizontal="center" vertical="center" wrapText="1"/>
      <protection locked="0"/>
    </xf>
    <xf numFmtId="0" fontId="17" fillId="5" borderId="44" xfId="0" applyFont="1" applyFill="1" applyBorder="1" applyAlignment="1" applyProtection="1">
      <alignment horizontal="center" vertical="center" textRotation="90" wrapText="1"/>
      <protection locked="0"/>
    </xf>
    <xf numFmtId="0" fontId="17" fillId="5" borderId="33" xfId="0" applyFont="1" applyFill="1" applyBorder="1" applyAlignment="1" applyProtection="1">
      <alignment horizontal="center" vertical="center" textRotation="90" wrapText="1"/>
      <protection locked="0"/>
    </xf>
    <xf numFmtId="0" fontId="51" fillId="23" borderId="33" xfId="0" applyFont="1" applyFill="1" applyBorder="1" applyAlignment="1" applyProtection="1">
      <alignment horizontal="center" vertical="center" wrapText="1"/>
      <protection locked="0"/>
    </xf>
    <xf numFmtId="0" fontId="51" fillId="23" borderId="14" xfId="0" applyFont="1" applyFill="1" applyBorder="1" applyAlignment="1" applyProtection="1">
      <alignment horizontal="center" vertical="center" wrapText="1"/>
      <protection locked="0"/>
    </xf>
    <xf numFmtId="0" fontId="51" fillId="23" borderId="32" xfId="0" applyFont="1" applyFill="1" applyBorder="1" applyAlignment="1" applyProtection="1">
      <alignment horizontal="center" vertical="center" wrapText="1"/>
      <protection locked="0"/>
    </xf>
    <xf numFmtId="0" fontId="50" fillId="24" borderId="23" xfId="0" applyFont="1" applyFill="1" applyBorder="1" applyAlignment="1">
      <alignment horizontal="center" vertical="center" wrapText="1"/>
    </xf>
    <xf numFmtId="0" fontId="50" fillId="24" borderId="12" xfId="0" applyFont="1" applyFill="1" applyBorder="1" applyAlignment="1">
      <alignment horizontal="center" vertical="center" wrapText="1"/>
    </xf>
    <xf numFmtId="0" fontId="50" fillId="24" borderId="28" xfId="0" applyFont="1" applyFill="1" applyBorder="1" applyAlignment="1">
      <alignment horizontal="center" vertical="center" wrapText="1"/>
    </xf>
    <xf numFmtId="0" fontId="43" fillId="15" borderId="2" xfId="0" applyFont="1" applyFill="1" applyBorder="1" applyAlignment="1" applyProtection="1">
      <alignment horizontal="center" vertical="center" wrapText="1"/>
      <protection locked="0"/>
    </xf>
    <xf numFmtId="0" fontId="43" fillId="15" borderId="35" xfId="0" applyFont="1" applyFill="1" applyBorder="1" applyAlignment="1" applyProtection="1">
      <alignment horizontal="center" vertical="center" wrapText="1"/>
      <protection locked="0"/>
    </xf>
    <xf numFmtId="0" fontId="43" fillId="15" borderId="7" xfId="0" applyFont="1" applyFill="1" applyBorder="1" applyAlignment="1" applyProtection="1">
      <alignment horizontal="center" vertical="center" wrapText="1"/>
      <protection locked="0"/>
    </xf>
    <xf numFmtId="0" fontId="43" fillId="15" borderId="43" xfId="0" applyFont="1" applyFill="1" applyBorder="1" applyAlignment="1" applyProtection="1">
      <alignment horizontal="center" vertical="center" wrapText="1"/>
      <protection locked="0"/>
    </xf>
    <xf numFmtId="0" fontId="43" fillId="5" borderId="1" xfId="0" applyFont="1" applyFill="1" applyBorder="1" applyAlignment="1" applyProtection="1">
      <alignment horizontal="center" vertical="center" wrapText="1"/>
      <protection locked="0"/>
    </xf>
    <xf numFmtId="0" fontId="43" fillId="5" borderId="2" xfId="0" applyFont="1" applyFill="1" applyBorder="1" applyAlignment="1" applyProtection="1">
      <alignment horizontal="center" vertical="center" wrapText="1"/>
      <protection locked="0"/>
    </xf>
    <xf numFmtId="0" fontId="43" fillId="5" borderId="3" xfId="0" applyFont="1" applyFill="1" applyBorder="1" applyAlignment="1" applyProtection="1">
      <alignment horizontal="center" vertical="center" wrapText="1"/>
      <protection locked="0"/>
    </xf>
    <xf numFmtId="0" fontId="43" fillId="5" borderId="4" xfId="0" applyFont="1" applyFill="1" applyBorder="1" applyAlignment="1" applyProtection="1">
      <alignment horizontal="center" vertical="center" wrapText="1"/>
      <protection locked="0"/>
    </xf>
    <xf numFmtId="0" fontId="43" fillId="5" borderId="0" xfId="0" applyFont="1" applyFill="1" applyAlignment="1" applyProtection="1">
      <alignment horizontal="center" vertical="center" wrapText="1"/>
      <protection locked="0"/>
    </xf>
    <xf numFmtId="0" fontId="43" fillId="5" borderId="5" xfId="0" applyFont="1" applyFill="1" applyBorder="1" applyAlignment="1" applyProtection="1">
      <alignment horizontal="center" vertical="center" wrapText="1"/>
      <protection locked="0"/>
    </xf>
    <xf numFmtId="0" fontId="43" fillId="11" borderId="1" xfId="0" applyFont="1" applyFill="1" applyBorder="1" applyAlignment="1" applyProtection="1">
      <alignment horizontal="center" vertical="center" wrapText="1"/>
      <protection locked="0"/>
    </xf>
    <xf numFmtId="0" fontId="43" fillId="11" borderId="2" xfId="0" applyFont="1" applyFill="1" applyBorder="1" applyAlignment="1" applyProtection="1">
      <alignment horizontal="center" vertical="center" wrapText="1"/>
      <protection locked="0"/>
    </xf>
    <xf numFmtId="0" fontId="43" fillId="11" borderId="4" xfId="0" applyFont="1" applyFill="1" applyBorder="1" applyAlignment="1" applyProtection="1">
      <alignment horizontal="center" vertical="center" wrapText="1"/>
      <protection locked="0"/>
    </xf>
    <xf numFmtId="0" fontId="43" fillId="11" borderId="0" xfId="0" applyFont="1" applyFill="1" applyAlignment="1" applyProtection="1">
      <alignment horizontal="center" vertical="center" wrapText="1"/>
      <protection locked="0"/>
    </xf>
    <xf numFmtId="0" fontId="46" fillId="4" borderId="10" xfId="0" applyFont="1" applyFill="1" applyBorder="1" applyAlignment="1" applyProtection="1">
      <alignment horizontal="center" vertical="center" wrapText="1"/>
      <protection locked="0"/>
    </xf>
    <xf numFmtId="0" fontId="46" fillId="25" borderId="10" xfId="0" applyFont="1" applyFill="1" applyBorder="1" applyAlignment="1" applyProtection="1">
      <alignment horizontal="center" vertical="center" wrapText="1"/>
      <protection locked="0"/>
    </xf>
    <xf numFmtId="0" fontId="46" fillId="25" borderId="11" xfId="0" applyFont="1" applyFill="1" applyBorder="1" applyAlignment="1" applyProtection="1">
      <alignment horizontal="center" vertical="center" wrapText="1"/>
      <protection locked="0"/>
    </xf>
    <xf numFmtId="0" fontId="45" fillId="25" borderId="34" xfId="0" applyFont="1" applyFill="1" applyBorder="1" applyAlignment="1" applyProtection="1">
      <alignment horizontal="center" vertical="center" wrapText="1"/>
      <protection locked="0"/>
    </xf>
    <xf numFmtId="0" fontId="45" fillId="25" borderId="2" xfId="0" applyFont="1" applyFill="1" applyBorder="1" applyAlignment="1" applyProtection="1">
      <alignment horizontal="center" vertical="center" wrapText="1"/>
      <protection locked="0"/>
    </xf>
    <xf numFmtId="0" fontId="45" fillId="25" borderId="35" xfId="0" applyFont="1" applyFill="1" applyBorder="1" applyAlignment="1" applyProtection="1">
      <alignment horizontal="center" vertical="center" wrapText="1"/>
      <protection locked="0"/>
    </xf>
    <xf numFmtId="0" fontId="45" fillId="5" borderId="33" xfId="0" applyFont="1" applyFill="1" applyBorder="1" applyAlignment="1" applyProtection="1">
      <alignment horizontal="center" vertical="center" wrapText="1"/>
      <protection locked="0"/>
    </xf>
    <xf numFmtId="0" fontId="45" fillId="5" borderId="44" xfId="0" applyFont="1" applyFill="1" applyBorder="1" applyAlignment="1" applyProtection="1">
      <alignment horizontal="center" vertical="center" textRotation="90" wrapText="1"/>
      <protection locked="0"/>
    </xf>
    <xf numFmtId="0" fontId="45" fillId="5" borderId="33" xfId="0" applyFont="1" applyFill="1" applyBorder="1" applyAlignment="1" applyProtection="1">
      <alignment horizontal="center" vertical="center" textRotation="90" wrapText="1"/>
      <protection locked="0"/>
    </xf>
    <xf numFmtId="0" fontId="42" fillId="19" borderId="9" xfId="2" applyFont="1" applyFill="1" applyBorder="1" applyAlignment="1" applyProtection="1">
      <alignment horizontal="center" vertical="center" wrapText="1"/>
      <protection locked="0"/>
    </xf>
    <xf numFmtId="0" fontId="42" fillId="19" borderId="10" xfId="2" applyFont="1" applyFill="1" applyBorder="1" applyAlignment="1" applyProtection="1">
      <alignment horizontal="center" vertical="center" wrapText="1"/>
      <protection locked="0"/>
    </xf>
    <xf numFmtId="0" fontId="42" fillId="19" borderId="11" xfId="2" applyFont="1" applyFill="1" applyBorder="1" applyAlignment="1" applyProtection="1">
      <alignment horizontal="center" vertical="center" wrapText="1"/>
      <protection locked="0"/>
    </xf>
    <xf numFmtId="0" fontId="43" fillId="12" borderId="6" xfId="0" applyFont="1" applyFill="1" applyBorder="1" applyAlignment="1" applyProtection="1">
      <alignment horizontal="center" vertical="center" wrapText="1"/>
      <protection locked="0"/>
    </xf>
    <xf numFmtId="0" fontId="43" fillId="12" borderId="7" xfId="0" applyFont="1" applyFill="1" applyBorder="1" applyAlignment="1" applyProtection="1">
      <alignment horizontal="center" vertical="center" wrapText="1"/>
      <protection locked="0"/>
    </xf>
    <xf numFmtId="0" fontId="43" fillId="5" borderId="9" xfId="0" applyFont="1" applyFill="1" applyBorder="1" applyAlignment="1" applyProtection="1">
      <alignment horizontal="center" vertical="center" wrapText="1"/>
      <protection locked="0"/>
    </xf>
    <xf numFmtId="0" fontId="43" fillId="5" borderId="10" xfId="0" applyFont="1" applyFill="1" applyBorder="1" applyAlignment="1" applyProtection="1">
      <alignment horizontal="center" vertical="center" wrapText="1"/>
      <protection locked="0"/>
    </xf>
    <xf numFmtId="0" fontId="43" fillId="5" borderId="11" xfId="0" applyFont="1" applyFill="1" applyBorder="1" applyAlignment="1" applyProtection="1">
      <alignment horizontal="center" vertical="center" wrapText="1"/>
      <protection locked="0"/>
    </xf>
    <xf numFmtId="0" fontId="36" fillId="23" borderId="23" xfId="0" applyFont="1" applyFill="1" applyBorder="1" applyAlignment="1" applyProtection="1">
      <alignment horizontal="center" vertical="center" wrapText="1"/>
      <protection locked="0"/>
    </xf>
    <xf numFmtId="0" fontId="36" fillId="23" borderId="12" xfId="0" applyFont="1" applyFill="1" applyBorder="1" applyAlignment="1" applyProtection="1">
      <alignment horizontal="center" vertical="center" wrapText="1"/>
      <protection locked="0"/>
    </xf>
    <xf numFmtId="0" fontId="36" fillId="23" borderId="28" xfId="0" applyFont="1" applyFill="1" applyBorder="1" applyAlignment="1" applyProtection="1">
      <alignment horizontal="center" vertical="center" wrapText="1"/>
      <protection locked="0"/>
    </xf>
    <xf numFmtId="0" fontId="60" fillId="23" borderId="33" xfId="0" applyFont="1" applyFill="1" applyBorder="1" applyAlignment="1" applyProtection="1">
      <alignment horizontal="center" vertical="center" wrapText="1"/>
      <protection locked="0"/>
    </xf>
    <xf numFmtId="0" fontId="60" fillId="23" borderId="14" xfId="0" applyFont="1" applyFill="1" applyBorder="1" applyAlignment="1" applyProtection="1">
      <alignment horizontal="center" vertical="center" wrapText="1"/>
      <protection locked="0"/>
    </xf>
    <xf numFmtId="0" fontId="60" fillId="23" borderId="32" xfId="0" applyFont="1" applyFill="1" applyBorder="1" applyAlignment="1" applyProtection="1">
      <alignment horizontal="center" vertical="center" wrapText="1"/>
      <protection locked="0"/>
    </xf>
    <xf numFmtId="0" fontId="62" fillId="24" borderId="23" xfId="0" applyFont="1" applyFill="1" applyBorder="1" applyAlignment="1">
      <alignment horizontal="center" vertical="center" wrapText="1"/>
    </xf>
    <xf numFmtId="0" fontId="62" fillId="24" borderId="12" xfId="0" applyFont="1" applyFill="1" applyBorder="1" applyAlignment="1">
      <alignment horizontal="center" vertical="center" wrapText="1"/>
    </xf>
    <xf numFmtId="0" fontId="62" fillId="24" borderId="28" xfId="0" applyFont="1" applyFill="1" applyBorder="1" applyAlignment="1">
      <alignment horizontal="center" vertical="center" wrapText="1"/>
    </xf>
    <xf numFmtId="1" fontId="65" fillId="18" borderId="23" xfId="0" applyNumberFormat="1" applyFont="1" applyFill="1" applyBorder="1" applyAlignment="1">
      <alignment horizontal="center" vertical="center" wrapText="1"/>
    </xf>
    <xf numFmtId="1" fontId="65" fillId="18" borderId="12" xfId="0" applyNumberFormat="1" applyFont="1" applyFill="1" applyBorder="1" applyAlignment="1">
      <alignment horizontal="center" vertical="center" wrapText="1"/>
    </xf>
    <xf numFmtId="1" fontId="65" fillId="18" borderId="28" xfId="0" applyNumberFormat="1" applyFont="1" applyFill="1" applyBorder="1" applyAlignment="1">
      <alignment horizontal="center" vertical="center" wrapText="1"/>
    </xf>
    <xf numFmtId="1" fontId="65" fillId="18" borderId="13" xfId="0" applyNumberFormat="1" applyFont="1" applyFill="1" applyBorder="1" applyAlignment="1">
      <alignment horizontal="center" vertical="center" wrapText="1"/>
    </xf>
    <xf numFmtId="0" fontId="63" fillId="18" borderId="13" xfId="0" applyFont="1" applyFill="1" applyBorder="1" applyAlignment="1">
      <alignment horizontal="center" vertical="center"/>
    </xf>
    <xf numFmtId="0" fontId="63" fillId="18" borderId="12" xfId="0" applyFont="1" applyFill="1" applyBorder="1" applyAlignment="1">
      <alignment horizontal="center" vertical="center"/>
    </xf>
    <xf numFmtId="0" fontId="63" fillId="18" borderId="28" xfId="0" applyFont="1" applyFill="1" applyBorder="1" applyAlignment="1">
      <alignment horizontal="center" vertical="center"/>
    </xf>
    <xf numFmtId="0" fontId="63" fillId="18" borderId="13" xfId="0" applyFont="1" applyFill="1" applyBorder="1" applyAlignment="1">
      <alignment horizontal="center" vertical="center" wrapText="1"/>
    </xf>
    <xf numFmtId="0" fontId="63" fillId="18" borderId="12" xfId="0" applyFont="1" applyFill="1" applyBorder="1" applyAlignment="1">
      <alignment horizontal="center" vertical="center" wrapText="1"/>
    </xf>
    <xf numFmtId="0" fontId="63" fillId="18" borderId="28" xfId="0" applyFont="1" applyFill="1" applyBorder="1" applyAlignment="1">
      <alignment horizontal="center" vertical="center" wrapText="1"/>
    </xf>
    <xf numFmtId="0" fontId="63" fillId="23" borderId="13" xfId="0" applyFont="1" applyFill="1" applyBorder="1" applyAlignment="1" applyProtection="1">
      <alignment horizontal="center" vertical="center" wrapText="1"/>
      <protection locked="0"/>
    </xf>
    <xf numFmtId="0" fontId="63" fillId="23" borderId="12" xfId="0" applyFont="1" applyFill="1" applyBorder="1" applyAlignment="1" applyProtection="1">
      <alignment horizontal="center" vertical="center" wrapText="1"/>
      <protection locked="0"/>
    </xf>
    <xf numFmtId="0" fontId="63" fillId="23" borderId="28" xfId="0" applyFont="1" applyFill="1" applyBorder="1" applyAlignment="1" applyProtection="1">
      <alignment horizontal="center" vertical="center" wrapText="1"/>
      <protection locked="0"/>
    </xf>
    <xf numFmtId="1" fontId="65" fillId="18" borderId="33" xfId="0" applyNumberFormat="1" applyFont="1" applyFill="1" applyBorder="1" applyAlignment="1">
      <alignment horizontal="center" vertical="center" wrapText="1"/>
    </xf>
    <xf numFmtId="1" fontId="65" fillId="18" borderId="14" xfId="0" applyNumberFormat="1" applyFont="1" applyFill="1" applyBorder="1" applyAlignment="1">
      <alignment horizontal="center" vertical="center" wrapText="1"/>
    </xf>
    <xf numFmtId="1" fontId="65" fillId="18" borderId="32" xfId="0" applyNumberFormat="1" applyFont="1" applyFill="1" applyBorder="1" applyAlignment="1">
      <alignment horizontal="center" vertical="center" wrapText="1"/>
    </xf>
    <xf numFmtId="0" fontId="63" fillId="0" borderId="33" xfId="0" applyFont="1" applyBorder="1" applyAlignment="1">
      <alignment horizontal="center" vertical="center"/>
    </xf>
    <xf numFmtId="0" fontId="63" fillId="0" borderId="14" xfId="0" applyFont="1" applyBorder="1" applyAlignment="1">
      <alignment horizontal="center" vertical="center"/>
    </xf>
    <xf numFmtId="0" fontId="63" fillId="0" borderId="32" xfId="0" applyFont="1" applyBorder="1" applyAlignment="1">
      <alignment horizontal="center" vertical="center"/>
    </xf>
    <xf numFmtId="0" fontId="63" fillId="0" borderId="23" xfId="0" applyFont="1" applyBorder="1" applyAlignment="1">
      <alignment horizontal="center" vertical="center" wrapText="1"/>
    </xf>
    <xf numFmtId="0" fontId="63" fillId="0" borderId="12" xfId="0" applyFont="1" applyBorder="1" applyAlignment="1">
      <alignment horizontal="center" vertical="center" wrapText="1"/>
    </xf>
    <xf numFmtId="0" fontId="63" fillId="0" borderId="28" xfId="0" applyFont="1" applyBorder="1" applyAlignment="1">
      <alignment horizontal="center" vertical="center" wrapText="1"/>
    </xf>
    <xf numFmtId="1" fontId="64" fillId="0" borderId="23" xfId="0" applyNumberFormat="1" applyFont="1" applyBorder="1" applyAlignment="1" applyProtection="1">
      <alignment horizontal="center" vertical="center" wrapText="1"/>
      <protection locked="0"/>
    </xf>
    <xf numFmtId="1" fontId="64" fillId="0" borderId="12" xfId="0" applyNumberFormat="1" applyFont="1" applyBorder="1" applyAlignment="1" applyProtection="1">
      <alignment horizontal="center" vertical="center" wrapText="1"/>
      <protection locked="0"/>
    </xf>
    <xf numFmtId="1" fontId="64" fillId="0" borderId="28" xfId="0" applyNumberFormat="1" applyFont="1" applyBorder="1" applyAlignment="1" applyProtection="1">
      <alignment horizontal="center" vertical="center" wrapText="1"/>
      <protection locked="0"/>
    </xf>
    <xf numFmtId="0" fontId="64" fillId="0" borderId="23" xfId="0" applyFont="1" applyBorder="1" applyAlignment="1" applyProtection="1">
      <alignment horizontal="center" vertical="center" wrapText="1"/>
      <protection locked="0"/>
    </xf>
    <xf numFmtId="0" fontId="64" fillId="0" borderId="12" xfId="0" applyFont="1" applyBorder="1" applyAlignment="1" applyProtection="1">
      <alignment horizontal="center" vertical="center" wrapText="1"/>
      <protection locked="0"/>
    </xf>
    <xf numFmtId="0" fontId="64" fillId="0" borderId="28" xfId="0" applyFont="1" applyBorder="1" applyAlignment="1" applyProtection="1">
      <alignment horizontal="center" vertical="center" wrapText="1"/>
      <protection locked="0"/>
    </xf>
    <xf numFmtId="0" fontId="64" fillId="23" borderId="23" xfId="0" applyFont="1" applyFill="1" applyBorder="1" applyAlignment="1" applyProtection="1">
      <alignment horizontal="center" vertical="center" wrapText="1"/>
      <protection locked="0"/>
    </xf>
    <xf numFmtId="0" fontId="64" fillId="23" borderId="12" xfId="0" applyFont="1" applyFill="1" applyBorder="1" applyAlignment="1" applyProtection="1">
      <alignment horizontal="center" vertical="center" wrapText="1"/>
      <protection locked="0"/>
    </xf>
    <xf numFmtId="0" fontId="64" fillId="23" borderId="28" xfId="0" applyFont="1" applyFill="1" applyBorder="1" applyAlignment="1" applyProtection="1">
      <alignment horizontal="center" vertical="center" wrapText="1"/>
      <protection locked="0"/>
    </xf>
    <xf numFmtId="0" fontId="64" fillId="23" borderId="33" xfId="0" applyFont="1" applyFill="1" applyBorder="1" applyAlignment="1" applyProtection="1">
      <alignment horizontal="center" vertical="center" wrapText="1"/>
      <protection locked="0"/>
    </xf>
    <xf numFmtId="0" fontId="64" fillId="23" borderId="14" xfId="0" applyFont="1" applyFill="1" applyBorder="1" applyAlignment="1" applyProtection="1">
      <alignment horizontal="center" vertical="center" wrapText="1"/>
      <protection locked="0"/>
    </xf>
    <xf numFmtId="0" fontId="64" fillId="23" borderId="32" xfId="0" applyFont="1" applyFill="1" applyBorder="1" applyAlignment="1" applyProtection="1">
      <alignment horizontal="center" vertical="center" wrapText="1"/>
      <protection locked="0"/>
    </xf>
    <xf numFmtId="0" fontId="63" fillId="24" borderId="23" xfId="0" applyFont="1" applyFill="1" applyBorder="1" applyAlignment="1">
      <alignment horizontal="center" vertical="center" wrapText="1"/>
    </xf>
    <xf numFmtId="0" fontId="63" fillId="24" borderId="12" xfId="0" applyFont="1" applyFill="1" applyBorder="1" applyAlignment="1">
      <alignment horizontal="center" vertical="center" wrapText="1"/>
    </xf>
    <xf numFmtId="0" fontId="63" fillId="24" borderId="28" xfId="0" applyFont="1" applyFill="1" applyBorder="1" applyAlignment="1">
      <alignment horizontal="center" vertical="center" wrapText="1"/>
    </xf>
    <xf numFmtId="0" fontId="63" fillId="2" borderId="22" xfId="0" applyFont="1" applyFill="1" applyBorder="1" applyAlignment="1" applyProtection="1">
      <alignment horizontal="left" vertical="top"/>
      <protection locked="0"/>
    </xf>
    <xf numFmtId="0" fontId="63" fillId="2" borderId="25" xfId="0" applyFont="1" applyFill="1" applyBorder="1" applyAlignment="1" applyProtection="1">
      <alignment horizontal="left" vertical="top"/>
      <protection locked="0"/>
    </xf>
    <xf numFmtId="0" fontId="63" fillId="2" borderId="27" xfId="0" applyFont="1" applyFill="1" applyBorder="1" applyAlignment="1" applyProtection="1">
      <alignment horizontal="left" vertical="top"/>
      <protection locked="0"/>
    </xf>
    <xf numFmtId="0" fontId="63" fillId="23" borderId="23" xfId="0" applyFont="1" applyFill="1" applyBorder="1" applyAlignment="1" applyProtection="1">
      <alignment horizontal="center" vertical="center"/>
      <protection locked="0"/>
    </xf>
    <xf numFmtId="0" fontId="63" fillId="23" borderId="12" xfId="0" applyFont="1" applyFill="1" applyBorder="1" applyAlignment="1" applyProtection="1">
      <alignment horizontal="center" vertical="center"/>
      <protection locked="0"/>
    </xf>
    <xf numFmtId="0" fontId="63" fillId="23" borderId="28" xfId="0" applyFont="1" applyFill="1" applyBorder="1" applyAlignment="1" applyProtection="1">
      <alignment horizontal="center" vertical="center"/>
      <protection locked="0"/>
    </xf>
    <xf numFmtId="0" fontId="63" fillId="23" borderId="23" xfId="0" applyFont="1" applyFill="1" applyBorder="1" applyAlignment="1" applyProtection="1">
      <alignment horizontal="center" vertical="center" wrapText="1"/>
      <protection locked="0"/>
    </xf>
    <xf numFmtId="0" fontId="63" fillId="23" borderId="23" xfId="3" applyNumberFormat="1" applyFont="1" applyFill="1" applyBorder="1" applyAlignment="1" applyProtection="1">
      <alignment horizontal="center" vertical="center" wrapText="1"/>
      <protection locked="0"/>
    </xf>
    <xf numFmtId="0" fontId="63" fillId="23" borderId="12" xfId="3" applyNumberFormat="1" applyFont="1" applyFill="1" applyBorder="1" applyAlignment="1" applyProtection="1">
      <alignment horizontal="center" vertical="center" wrapText="1"/>
      <protection locked="0"/>
    </xf>
    <xf numFmtId="0" fontId="63" fillId="23" borderId="28" xfId="3" applyNumberFormat="1" applyFont="1" applyFill="1" applyBorder="1" applyAlignment="1" applyProtection="1">
      <alignment horizontal="center" vertical="center" wrapText="1"/>
      <protection locked="0"/>
    </xf>
    <xf numFmtId="0" fontId="36" fillId="23" borderId="33" xfId="0" applyFont="1" applyFill="1" applyBorder="1" applyAlignment="1" applyProtection="1">
      <alignment horizontal="center" vertical="center" wrapText="1"/>
      <protection locked="0"/>
    </xf>
    <xf numFmtId="0" fontId="14" fillId="2" borderId="23" xfId="0" applyFont="1"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14" fillId="2" borderId="28" xfId="0" applyFont="1" applyFill="1" applyBorder="1" applyAlignment="1" applyProtection="1">
      <alignment horizontal="center" vertical="center" wrapText="1"/>
      <protection locked="0"/>
    </xf>
    <xf numFmtId="0" fontId="68" fillId="23" borderId="14" xfId="0" applyFont="1" applyFill="1" applyBorder="1" applyAlignment="1" applyProtection="1">
      <alignment horizontal="center" vertical="center" wrapText="1"/>
      <protection locked="0"/>
    </xf>
    <xf numFmtId="0" fontId="68" fillId="23" borderId="32" xfId="0" applyFont="1" applyFill="1" applyBorder="1" applyAlignment="1" applyProtection="1">
      <alignment horizontal="center" vertical="center" wrapText="1"/>
      <protection locked="0"/>
    </xf>
    <xf numFmtId="0" fontId="13" fillId="2" borderId="12" xfId="0" applyFont="1" applyFill="1" applyBorder="1" applyAlignment="1">
      <alignment horizontal="center" vertical="center" wrapText="1"/>
    </xf>
    <xf numFmtId="0" fontId="10" fillId="21" borderId="0" xfId="0" applyFont="1" applyFill="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2" fillId="16" borderId="12"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17" fillId="4" borderId="39" xfId="0" applyFont="1" applyFill="1" applyBorder="1" applyAlignment="1">
      <alignment horizontal="center" vertical="center" wrapText="1"/>
    </xf>
    <xf numFmtId="0" fontId="17" fillId="15" borderId="30" xfId="0" applyFont="1" applyFill="1" applyBorder="1" applyAlignment="1">
      <alignment horizontal="center" vertical="center" wrapText="1"/>
    </xf>
    <xf numFmtId="0" fontId="17" fillId="15" borderId="0" xfId="0" applyFont="1" applyFill="1" applyAlignment="1">
      <alignment horizontal="center" vertical="center" wrapText="1"/>
    </xf>
    <xf numFmtId="0" fontId="25" fillId="0" borderId="19" xfId="0" applyFont="1" applyBorder="1" applyAlignment="1">
      <alignment horizontal="center" vertical="center" wrapText="1"/>
    </xf>
    <xf numFmtId="0" fontId="25" fillId="0" borderId="21" xfId="0" applyFont="1" applyBorder="1" applyAlignment="1">
      <alignment horizontal="center" vertical="center" wrapText="1"/>
    </xf>
  </cellXfs>
  <cellStyles count="6">
    <cellStyle name="Millares" xfId="3" builtinId="3"/>
    <cellStyle name="Normal" xfId="0" builtinId="0"/>
    <cellStyle name="Normal 2" xfId="2" xr:uid="{A6C8FC94-654B-4675-98BA-B9F784F15262}"/>
    <cellStyle name="Normal 2 2" xfId="4" xr:uid="{9586CE84-97FB-42C6-A2EC-94363009773F}"/>
    <cellStyle name="Normal 4" xfId="5" xr:uid="{9BE44691-04D4-4EA9-88B8-D255481D9E0F}"/>
    <cellStyle name="Porcentaje" xfId="1" builtinId="5"/>
  </cellStyles>
  <dxfs count="1514">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ill>
        <patternFill>
          <bgColor rgb="FF92D050"/>
        </patternFill>
      </fill>
    </dxf>
    <dxf>
      <fill>
        <patternFill>
          <bgColor rgb="FFFFFF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ill>
        <patternFill>
          <bgColor rgb="FF92D05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FF0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92D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ill>
        <patternFill>
          <bgColor rgb="FF92D050"/>
        </patternFill>
      </fill>
    </dxf>
    <dxf>
      <fill>
        <patternFill>
          <bgColor rgb="FFFFFF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C00000"/>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FFFF0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FFFF0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FF9900"/>
        </patternFill>
      </fill>
    </dxf>
    <dxf>
      <font>
        <b/>
        <i val="0"/>
      </font>
      <fill>
        <patternFill>
          <bgColor rgb="FFFFFF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FFFF0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E7F1F9"/>
      <color rgb="FFFF0000"/>
      <color rgb="FF00B008"/>
      <color rgb="FFF5F9FD"/>
      <color rgb="FFF1F7ED"/>
      <color rgb="FFF4F9F1"/>
      <color rgb="FF006005"/>
      <color rgb="FF92D050"/>
      <color rgb="FFFFC000"/>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174C092F-4B98-4F86-A128-F50B2FE16E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8174" y="0"/>
          <a:ext cx="5575689" cy="977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4E8BFE6C-A893-4FB9-AD7D-2A84E7EB8F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8174" y="0"/>
          <a:ext cx="557568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5D9B0A38-1A5D-42FE-84DD-9EFCBC1D9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0874" y="0"/>
          <a:ext cx="5575689" cy="977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0</xdr:colOff>
      <xdr:row>45</xdr:row>
      <xdr:rowOff>6350</xdr:rowOff>
    </xdr:from>
    <xdr:to>
      <xdr:col>7</xdr:col>
      <xdr:colOff>367176</xdr:colOff>
      <xdr:row>59</xdr:row>
      <xdr:rowOff>113359</xdr:rowOff>
    </xdr:to>
    <xdr:pic>
      <xdr:nvPicPr>
        <xdr:cNvPr id="5" name="Imagen 4">
          <a:extLst>
            <a:ext uri="{FF2B5EF4-FFF2-40B4-BE49-F238E27FC236}">
              <a16:creationId xmlns:a16="http://schemas.microsoft.com/office/drawing/2014/main" id="{0144F949-0063-4D6D-B97D-2C6A3D4DF0E2}"/>
            </a:ext>
          </a:extLst>
        </xdr:cNvPr>
        <xdr:cNvPicPr>
          <a:picLocks noChangeAspect="1"/>
        </xdr:cNvPicPr>
      </xdr:nvPicPr>
      <xdr:blipFill>
        <a:blip xmlns:r="http://schemas.openxmlformats.org/officeDocument/2006/relationships" r:embed="rId1"/>
        <a:stretch>
          <a:fillRect/>
        </a:stretch>
      </xdr:blipFill>
      <xdr:spPr>
        <a:xfrm>
          <a:off x="8115300" y="11976100"/>
          <a:ext cx="5821826" cy="26851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D2598320-FD56-4CA0-B3F7-021E7462B6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1824" y="0"/>
          <a:ext cx="5575689" cy="977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5C9BB719-8AAC-41B0-B357-950A6646A1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0874" y="0"/>
          <a:ext cx="5569339" cy="977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25435289-4C58-4966-9CF6-27BC6E1446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7224" y="0"/>
          <a:ext cx="635038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83162</xdr:colOff>
      <xdr:row>0</xdr:row>
      <xdr:rowOff>0</xdr:rowOff>
    </xdr:from>
    <xdr:to>
      <xdr:col>5</xdr:col>
      <xdr:colOff>22016</xdr:colOff>
      <xdr:row>4</xdr:row>
      <xdr:rowOff>101628</xdr:rowOff>
    </xdr:to>
    <xdr:pic>
      <xdr:nvPicPr>
        <xdr:cNvPr id="2" name="Imagen 1">
          <a:extLst>
            <a:ext uri="{FF2B5EF4-FFF2-40B4-BE49-F238E27FC236}">
              <a16:creationId xmlns:a16="http://schemas.microsoft.com/office/drawing/2014/main" id="{4D8B58A6-F449-48F3-BE7B-5D00C6BFE0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22062" y="0"/>
          <a:ext cx="5653854" cy="977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FE57768B-F95B-4660-A85D-64053FBBC7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8174" y="0"/>
          <a:ext cx="557568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E3CC10B1-F70D-4F06-94C4-AD6528B587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8174" y="0"/>
          <a:ext cx="5855089" cy="977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14F652E9-1B56-4D8E-B526-B83535B7A3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0874" y="0"/>
          <a:ext cx="3765939" cy="977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FCF80817-3A6B-444D-BC48-DCB21534CE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4524" y="0"/>
          <a:ext cx="5575689" cy="977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44A7B-0400-48D5-9AE5-833B766CA678}">
  <dimension ref="A1:CB178"/>
  <sheetViews>
    <sheetView topLeftCell="A15" zoomScale="32" zoomScaleNormal="32" workbookViewId="0">
      <selection activeCell="A15" sqref="A15"/>
    </sheetView>
  </sheetViews>
  <sheetFormatPr baseColWidth="10" defaultColWidth="11.453125" defaultRowHeight="14.5" x14ac:dyDescent="0.35"/>
  <cols>
    <col min="1" max="1" width="21.7265625" style="198" customWidth="1"/>
    <col min="2" max="3" width="47.81640625" style="198" customWidth="1"/>
    <col min="4" max="4" width="22.7265625" style="198" customWidth="1"/>
    <col min="5" max="5" width="22.26953125" style="198" customWidth="1"/>
    <col min="6" max="6" width="59.54296875" style="198" customWidth="1"/>
    <col min="7" max="7" width="48.1796875" style="198" customWidth="1"/>
    <col min="8" max="9" width="19" style="198" customWidth="1"/>
    <col min="10" max="10" width="20" style="198" customWidth="1"/>
    <col min="11" max="11" width="21.7265625" style="198" customWidth="1"/>
    <col min="12" max="12" width="41.81640625" style="198" customWidth="1"/>
    <col min="13" max="13" width="71.81640625" style="198" customWidth="1"/>
    <col min="14" max="16" width="22.453125" style="198" customWidth="1"/>
    <col min="17" max="38" width="16.453125" style="198" customWidth="1"/>
    <col min="39" max="39" width="21.54296875" style="198" customWidth="1"/>
    <col min="40" max="40" width="37.81640625" style="198" customWidth="1"/>
    <col min="41" max="41" width="16.453125" style="198" customWidth="1"/>
    <col min="42" max="42" width="15" style="198" customWidth="1"/>
    <col min="43" max="45" width="18.453125" style="198" customWidth="1"/>
    <col min="46" max="46" width="27.26953125" style="198" customWidth="1"/>
    <col min="47" max="47" width="15.81640625" style="198" customWidth="1"/>
    <col min="48" max="48" width="71.7265625" style="198" customWidth="1"/>
    <col min="49" max="49" width="35.7265625" style="198" customWidth="1"/>
    <col min="50" max="50" width="46.453125" style="198" customWidth="1"/>
    <col min="51" max="51" width="54.81640625" style="198" customWidth="1"/>
    <col min="52" max="52" width="26.1796875" style="198" customWidth="1"/>
    <col min="53" max="53" width="19.453125" style="198" customWidth="1"/>
    <col min="54" max="54" width="19.81640625" style="198" customWidth="1"/>
    <col min="55" max="55" width="16.1796875" style="198" customWidth="1"/>
    <col min="56" max="56" width="17.1796875" style="198" customWidth="1"/>
    <col min="57" max="58" width="13.1796875" style="198" customWidth="1"/>
    <col min="59" max="64" width="14.81640625" style="198" customWidth="1"/>
    <col min="65" max="65" width="20.54296875" style="198" customWidth="1"/>
    <col min="66" max="70" width="40.54296875" style="198" customWidth="1"/>
    <col min="71" max="71" width="4.7265625" style="198" customWidth="1"/>
    <col min="72" max="16384" width="11.453125" style="198"/>
  </cols>
  <sheetData>
    <row r="1" spans="1:70" s="135" customFormat="1" ht="14" hidden="1" thickBot="1" x14ac:dyDescent="0.35">
      <c r="B1" s="136"/>
      <c r="C1" s="136"/>
      <c r="D1" s="137"/>
      <c r="E1" s="137"/>
      <c r="F1" s="137"/>
      <c r="G1" s="137"/>
    </row>
    <row r="2" spans="1:70" s="135" customFormat="1" ht="14.15" hidden="1" customHeight="1" x14ac:dyDescent="0.3"/>
    <row r="3" spans="1:70" s="135" customFormat="1" ht="14.15" hidden="1" customHeight="1" x14ac:dyDescent="0.3"/>
    <row r="4" spans="1:70" s="135" customFormat="1" ht="27.65" hidden="1" customHeight="1" x14ac:dyDescent="0.3"/>
    <row r="5" spans="1:70" s="135" customFormat="1" ht="27.65" hidden="1" customHeight="1" x14ac:dyDescent="0.3">
      <c r="B5" s="575" t="s">
        <v>285</v>
      </c>
      <c r="C5" s="575"/>
      <c r="D5" s="575"/>
      <c r="E5" s="575"/>
      <c r="F5" s="575"/>
      <c r="G5" s="575"/>
      <c r="H5" s="575"/>
      <c r="I5" s="575"/>
    </row>
    <row r="6" spans="1:70" s="135" customFormat="1" ht="27.65" hidden="1" customHeight="1" x14ac:dyDescent="0.3">
      <c r="B6" s="210" t="s">
        <v>278</v>
      </c>
      <c r="C6" s="210"/>
      <c r="D6" s="576" t="s">
        <v>284</v>
      </c>
      <c r="E6" s="576"/>
      <c r="F6" s="576"/>
      <c r="G6" s="576"/>
      <c r="H6" s="576"/>
      <c r="I6" s="576"/>
    </row>
    <row r="7" spans="1:70" s="135" customFormat="1" ht="27.65" hidden="1" customHeight="1" x14ac:dyDescent="0.3">
      <c r="B7" s="210" t="s">
        <v>279</v>
      </c>
      <c r="C7" s="210"/>
      <c r="D7" s="576" t="s">
        <v>289</v>
      </c>
      <c r="E7" s="576"/>
      <c r="F7" s="576"/>
      <c r="G7" s="576"/>
      <c r="H7" s="576"/>
      <c r="I7" s="576"/>
    </row>
    <row r="8" spans="1:70" s="135" customFormat="1" ht="27.65" hidden="1" customHeight="1" x14ac:dyDescent="0.3">
      <c r="B8" s="210" t="s">
        <v>280</v>
      </c>
      <c r="C8" s="210"/>
      <c r="D8" s="575" t="s">
        <v>281</v>
      </c>
      <c r="E8" s="575"/>
      <c r="F8" s="575" t="s">
        <v>282</v>
      </c>
      <c r="G8" s="575"/>
      <c r="H8" s="575" t="s">
        <v>283</v>
      </c>
      <c r="I8" s="575"/>
    </row>
    <row r="9" spans="1:70" s="135" customFormat="1" ht="27.65" hidden="1" customHeight="1" x14ac:dyDescent="0.3">
      <c r="B9" s="209" t="e">
        <f>#REF!</f>
        <v>#REF!</v>
      </c>
      <c r="C9" s="209"/>
      <c r="D9" s="597" t="e">
        <f>#REF!</f>
        <v>#REF!</v>
      </c>
      <c r="E9" s="597"/>
      <c r="F9" s="597" t="e">
        <f>#REF!</f>
        <v>#REF!</v>
      </c>
      <c r="G9" s="597"/>
      <c r="H9" s="597" t="e">
        <f>#REF!</f>
        <v>#REF!</v>
      </c>
      <c r="I9" s="597"/>
    </row>
    <row r="10" spans="1:70" s="138" customFormat="1" hidden="1" thickBot="1" x14ac:dyDescent="0.35">
      <c r="B10" s="139"/>
      <c r="C10" s="139"/>
      <c r="D10" s="140"/>
      <c r="E10" s="140"/>
      <c r="F10" s="140"/>
      <c r="AP10" s="140"/>
      <c r="AW10" s="141"/>
      <c r="BD10" s="140"/>
      <c r="BE10" s="140"/>
      <c r="BF10" s="140"/>
      <c r="BM10" s="142"/>
      <c r="BN10" s="143"/>
    </row>
    <row r="11" spans="1:70" s="138" customFormat="1" ht="62.15" hidden="1" customHeight="1" x14ac:dyDescent="0.3">
      <c r="A11" s="144"/>
      <c r="B11" s="598" t="s">
        <v>288</v>
      </c>
      <c r="C11" s="599"/>
      <c r="D11" s="599"/>
      <c r="E11" s="599"/>
      <c r="F11" s="599"/>
      <c r="G11" s="599"/>
      <c r="H11" s="599"/>
      <c r="I11" s="599"/>
      <c r="J11" s="599"/>
      <c r="K11" s="599"/>
      <c r="L11" s="599"/>
      <c r="M11" s="600"/>
      <c r="BD11" s="145"/>
    </row>
    <row r="12" spans="1:70" s="146" customFormat="1" ht="15" hidden="1" thickBot="1" x14ac:dyDescent="0.4">
      <c r="H12" s="147"/>
      <c r="I12" s="147"/>
      <c r="J12" s="147"/>
      <c r="K12" s="147"/>
    </row>
    <row r="13" spans="1:70" s="148" customFormat="1" ht="56.5" hidden="1" customHeight="1" x14ac:dyDescent="0.35">
      <c r="A13" s="601" t="s">
        <v>35</v>
      </c>
      <c r="B13" s="602"/>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I13" s="602"/>
      <c r="AM13" s="603" t="s">
        <v>242</v>
      </c>
      <c r="AN13" s="604"/>
      <c r="AO13" s="604"/>
      <c r="AP13" s="604"/>
      <c r="AQ13" s="604"/>
      <c r="AR13" s="604"/>
      <c r="AS13" s="604"/>
      <c r="AT13" s="604"/>
      <c r="AU13" s="605"/>
      <c r="AV13" s="580" t="s">
        <v>36</v>
      </c>
      <c r="AW13" s="580"/>
      <c r="AX13" s="580"/>
      <c r="AY13" s="580"/>
      <c r="AZ13" s="580"/>
      <c r="BA13" s="580"/>
      <c r="BB13" s="580"/>
      <c r="BC13" s="581"/>
      <c r="BD13" s="149"/>
      <c r="BE13" s="149"/>
      <c r="BF13" s="150"/>
      <c r="BG13" s="584" t="s">
        <v>243</v>
      </c>
      <c r="BH13" s="585"/>
      <c r="BI13" s="585"/>
      <c r="BJ13" s="585"/>
      <c r="BK13" s="585"/>
      <c r="BL13" s="585"/>
      <c r="BM13" s="586"/>
      <c r="BN13" s="590" t="s">
        <v>286</v>
      </c>
      <c r="BO13" s="591"/>
      <c r="BP13" s="591"/>
      <c r="BQ13" s="591"/>
      <c r="BR13" s="591"/>
    </row>
    <row r="14" spans="1:70" s="148" customFormat="1" ht="56.5" hidden="1" customHeight="1" x14ac:dyDescent="0.35">
      <c r="A14" s="152"/>
      <c r="B14" s="152"/>
      <c r="C14" s="152"/>
      <c r="D14" s="152"/>
      <c r="E14" s="152"/>
      <c r="F14" s="152"/>
      <c r="G14" s="152"/>
      <c r="H14" s="152"/>
      <c r="I14" s="152"/>
      <c r="J14" s="152"/>
      <c r="K14" s="152"/>
      <c r="L14" s="152"/>
      <c r="M14" s="152"/>
      <c r="N14" s="594" t="s">
        <v>267</v>
      </c>
      <c r="O14" s="594"/>
      <c r="P14" s="594"/>
      <c r="Q14" s="595" t="s">
        <v>198</v>
      </c>
      <c r="R14" s="595"/>
      <c r="S14" s="595"/>
      <c r="T14" s="595"/>
      <c r="U14" s="595"/>
      <c r="V14" s="595"/>
      <c r="W14" s="595"/>
      <c r="X14" s="595"/>
      <c r="Y14" s="595"/>
      <c r="Z14" s="595"/>
      <c r="AA14" s="595"/>
      <c r="AB14" s="595"/>
      <c r="AC14" s="595"/>
      <c r="AD14" s="595"/>
      <c r="AE14" s="595"/>
      <c r="AF14" s="595"/>
      <c r="AG14" s="595"/>
      <c r="AH14" s="595"/>
      <c r="AI14" s="595"/>
      <c r="AJ14" s="595"/>
      <c r="AK14" s="595"/>
      <c r="AL14" s="596"/>
      <c r="AM14" s="153"/>
      <c r="AN14" s="153"/>
      <c r="AO14" s="153"/>
      <c r="AP14" s="153"/>
      <c r="AQ14" s="153"/>
      <c r="AR14" s="151"/>
      <c r="AS14" s="151"/>
      <c r="AT14" s="153"/>
      <c r="AU14" s="153"/>
      <c r="AV14" s="582"/>
      <c r="AW14" s="582"/>
      <c r="AX14" s="582"/>
      <c r="AY14" s="582"/>
      <c r="AZ14" s="582"/>
      <c r="BA14" s="582"/>
      <c r="BB14" s="582"/>
      <c r="BC14" s="583"/>
      <c r="BD14" s="154"/>
      <c r="BE14" s="154"/>
      <c r="BF14" s="155"/>
      <c r="BG14" s="587"/>
      <c r="BH14" s="588"/>
      <c r="BI14" s="588"/>
      <c r="BJ14" s="588"/>
      <c r="BK14" s="588"/>
      <c r="BL14" s="588"/>
      <c r="BM14" s="589"/>
      <c r="BN14" s="592"/>
      <c r="BO14" s="593"/>
      <c r="BP14" s="593"/>
      <c r="BQ14" s="593"/>
      <c r="BR14" s="593"/>
    </row>
    <row r="15" spans="1:70" s="170" customFormat="1" ht="93" customHeight="1" thickBot="1" x14ac:dyDescent="0.4">
      <c r="A15" s="156" t="s">
        <v>37</v>
      </c>
      <c r="B15" s="157" t="s">
        <v>145</v>
      </c>
      <c r="C15" s="34" t="s">
        <v>34</v>
      </c>
      <c r="D15" s="157" t="s">
        <v>38</v>
      </c>
      <c r="E15" s="157" t="s">
        <v>82</v>
      </c>
      <c r="F15" s="157" t="s">
        <v>272</v>
      </c>
      <c r="G15" s="157" t="s">
        <v>40</v>
      </c>
      <c r="H15" s="157" t="s">
        <v>68</v>
      </c>
      <c r="I15" s="157" t="s">
        <v>237</v>
      </c>
      <c r="J15" s="157" t="s">
        <v>238</v>
      </c>
      <c r="K15" s="157" t="s">
        <v>266</v>
      </c>
      <c r="L15" s="157" t="s">
        <v>42</v>
      </c>
      <c r="M15" s="157" t="s">
        <v>39</v>
      </c>
      <c r="N15" s="158" t="s">
        <v>146</v>
      </c>
      <c r="O15" s="159" t="s">
        <v>123</v>
      </c>
      <c r="P15" s="159" t="s">
        <v>124</v>
      </c>
      <c r="Q15" s="160" t="s">
        <v>199</v>
      </c>
      <c r="R15" s="160" t="s">
        <v>161</v>
      </c>
      <c r="S15" s="160" t="s">
        <v>157</v>
      </c>
      <c r="T15" s="160" t="s">
        <v>160</v>
      </c>
      <c r="U15" s="160" t="s">
        <v>158</v>
      </c>
      <c r="V15" s="160" t="s">
        <v>159</v>
      </c>
      <c r="W15" s="160" t="s">
        <v>162</v>
      </c>
      <c r="X15" s="160" t="s">
        <v>200</v>
      </c>
      <c r="Y15" s="160" t="s">
        <v>171</v>
      </c>
      <c r="Z15" s="160" t="s">
        <v>172</v>
      </c>
      <c r="AA15" s="160" t="s">
        <v>173</v>
      </c>
      <c r="AB15" s="160" t="s">
        <v>174</v>
      </c>
      <c r="AC15" s="160" t="s">
        <v>175</v>
      </c>
      <c r="AD15" s="160" t="s">
        <v>176</v>
      </c>
      <c r="AE15" s="160" t="s">
        <v>177</v>
      </c>
      <c r="AF15" s="160" t="s">
        <v>178</v>
      </c>
      <c r="AG15" s="160" t="s">
        <v>179</v>
      </c>
      <c r="AH15" s="160" t="s">
        <v>180</v>
      </c>
      <c r="AI15" s="160" t="s">
        <v>181</v>
      </c>
      <c r="AJ15" s="410" t="s">
        <v>481</v>
      </c>
      <c r="AK15" s="410" t="s">
        <v>482</v>
      </c>
      <c r="AL15" s="410" t="s">
        <v>483</v>
      </c>
      <c r="AM15" s="161" t="s">
        <v>270</v>
      </c>
      <c r="AN15" s="161" t="s">
        <v>271</v>
      </c>
      <c r="AO15" s="161" t="s">
        <v>269</v>
      </c>
      <c r="AP15" s="411" t="s">
        <v>484</v>
      </c>
      <c r="AQ15" s="411" t="s">
        <v>485</v>
      </c>
      <c r="AR15" s="411" t="s">
        <v>486</v>
      </c>
      <c r="AS15" s="411" t="s">
        <v>487</v>
      </c>
      <c r="AT15" s="161" t="s">
        <v>43</v>
      </c>
      <c r="AU15" s="161" t="s">
        <v>135</v>
      </c>
      <c r="AV15" s="162" t="s">
        <v>45</v>
      </c>
      <c r="AW15" s="163" t="s">
        <v>46</v>
      </c>
      <c r="AX15" s="163" t="s">
        <v>83</v>
      </c>
      <c r="AY15" s="163" t="s">
        <v>47</v>
      </c>
      <c r="AZ15" s="163" t="s">
        <v>48</v>
      </c>
      <c r="BA15" s="163" t="s">
        <v>84</v>
      </c>
      <c r="BB15" s="163" t="s">
        <v>147</v>
      </c>
      <c r="BC15" s="163" t="s">
        <v>49</v>
      </c>
      <c r="BD15" s="164" t="s">
        <v>94</v>
      </c>
      <c r="BE15" s="164" t="s">
        <v>95</v>
      </c>
      <c r="BF15" s="165" t="s">
        <v>96</v>
      </c>
      <c r="BG15" s="412" t="s">
        <v>484</v>
      </c>
      <c r="BH15" s="412" t="s">
        <v>485</v>
      </c>
      <c r="BI15" s="413" t="s">
        <v>486</v>
      </c>
      <c r="BJ15" s="413" t="s">
        <v>488</v>
      </c>
      <c r="BK15" s="161" t="s">
        <v>44</v>
      </c>
      <c r="BL15" s="161" t="s">
        <v>136</v>
      </c>
      <c r="BM15" s="166" t="s">
        <v>228</v>
      </c>
      <c r="BN15" s="167" t="s">
        <v>287</v>
      </c>
      <c r="BO15" s="168" t="s">
        <v>148</v>
      </c>
      <c r="BP15" s="168" t="s">
        <v>149</v>
      </c>
      <c r="BQ15" s="168" t="s">
        <v>150</v>
      </c>
      <c r="BR15" s="169" t="s">
        <v>151</v>
      </c>
    </row>
    <row r="16" spans="1:70" s="138" customFormat="1" ht="41.15" customHeight="1" thickBot="1" x14ac:dyDescent="0.35">
      <c r="A16" s="496">
        <v>1</v>
      </c>
      <c r="B16" s="497" t="s">
        <v>275</v>
      </c>
      <c r="C16" s="326" t="s">
        <v>144</v>
      </c>
      <c r="D16" s="498" t="s">
        <v>144</v>
      </c>
      <c r="E16" s="499" t="s">
        <v>191</v>
      </c>
      <c r="F16" s="498" t="s">
        <v>126</v>
      </c>
      <c r="G16" s="495" t="s">
        <v>1</v>
      </c>
      <c r="H16" s="495" t="s">
        <v>70</v>
      </c>
      <c r="I16" s="500" t="s">
        <v>305</v>
      </c>
      <c r="J16" s="500" t="s">
        <v>427</v>
      </c>
      <c r="K16" s="500" t="s">
        <v>428</v>
      </c>
      <c r="L16" s="501" t="str">
        <f>CONCATENATE(I16," ",J16," ",K16)</f>
        <v>Posibilidad de afectación reputacional por el desacierto en los conceptos emitidos y/o el incumplimiento en términos legales, procesales y procedimentales a partir de una mala ejecución en el procedimiento establecido y los terminos legales</v>
      </c>
      <c r="M16" s="495" t="s">
        <v>0</v>
      </c>
      <c r="N16" s="495" t="s">
        <v>125</v>
      </c>
      <c r="O16" s="495" t="s">
        <v>125</v>
      </c>
      <c r="P16" s="495" t="s">
        <v>78</v>
      </c>
      <c r="Q16" s="495"/>
      <c r="R16" s="495"/>
      <c r="S16" s="495"/>
      <c r="T16" s="495"/>
      <c r="U16" s="495"/>
      <c r="V16" s="495"/>
      <c r="W16" s="495"/>
      <c r="X16" s="495"/>
      <c r="Y16" s="495"/>
      <c r="Z16" s="495"/>
      <c r="AA16" s="495"/>
      <c r="AB16" s="495"/>
      <c r="AC16" s="495"/>
      <c r="AD16" s="495"/>
      <c r="AE16" s="495"/>
      <c r="AF16" s="495"/>
      <c r="AG16" s="495"/>
      <c r="AH16" s="495"/>
      <c r="AI16" s="495"/>
      <c r="AJ16" s="489">
        <f>COUNTIF(Q16:AI19,"Si")</f>
        <v>0</v>
      </c>
      <c r="AK16" s="490">
        <f>IF((COUNTIF(P16:AI19,"Si"))&lt;=0,0,(IF((COUNTIF(P16:AI19,"Si"))&lt;=5,3,(IF(COUNTIF(P16:AI19,"Si")&lt;=11,4,5)))))</f>
        <v>0</v>
      </c>
      <c r="AL16" s="490">
        <f>IF((COUNTIF(P16:AI19,"Si"))&lt;=0,0,(IF((COUNTIF(P16:AI19,"Si"))&lt;=5,"MODERADO",(IF(COUNTIF(P16:AI19,"Si")&lt;=11,"ALTO","EXTREMO")))))</f>
        <v>0</v>
      </c>
      <c r="AM16" s="489">
        <v>948</v>
      </c>
      <c r="AN16" s="489"/>
      <c r="AO16" s="489" t="str">
        <f>IF(AN16="Rara vez",1,(IF(AN16="Improbable",2,(IF(AN16="Posible",3,IF(AN16="Probable",4,IF(AN16="Seguro",5,"Revisar")))))))</f>
        <v>Revisar</v>
      </c>
      <c r="AP16" s="491">
        <f>IF(F16="Corrupción",AO16,IF(AM16&lt;=2,1,IF(AM16&lt;=24,2,IF(AM16&lt;=500,3,IF(AM16&lt;=5000,4,IF(AM16&gt;5000,5,"Revisar"))))))</f>
        <v>4</v>
      </c>
      <c r="AQ16" s="491" t="str">
        <f>IF(F16="Corrupción",(IF(AP16=1,"Rara Vez",IF(AP16=2,"Improbable",IF(AP16=3,"Posible",IF(AP16=4,"Probable",IF(AP16=5,"Seguro","Revisar")))))),IF(AP16=1,"Muy Baja",IF(AP16=2,"Baja",IF(AP16=3,"Media",IF(AP16=4,"Alta","Muy Alta")))))</f>
        <v>Alta</v>
      </c>
      <c r="AR16" s="491">
        <f>IF(F16="Corrupción",AK16,(ROUND(((VLOOKUP(N16,Datos!$B$25:$C$29,2,FALSE)*Datos!$B$32)+(VLOOKUP(O16,Datos!$B$25:$C$29,2,FALSE)*Datos!$C$32)+(VLOOKUP(P16,Datos!$B$25:$C$29,2,FALSE)*Datos!$D$32))*5,0)))</f>
        <v>1</v>
      </c>
      <c r="AS16" s="492" t="str">
        <f>IF(AR16=1,"Insignificante",IF(AR16=2,"Menor",IF(AR16=3,"Moderado",IF(AR16=4,"Mayor","Catastrófico"))))</f>
        <v>Insignificante</v>
      </c>
      <c r="AT16" s="493">
        <f>_xlfn.NUMBERVALUE(CONCATENATE(AP16,AR16),"##")</f>
        <v>41</v>
      </c>
      <c r="AU16" s="494" t="str">
        <f>VLOOKUP(AT16,Datos!$I$37:$J$61,2,FALSE)</f>
        <v>MODERADO</v>
      </c>
      <c r="AV16" s="192" t="s">
        <v>429</v>
      </c>
      <c r="AW16" s="193" t="s">
        <v>430</v>
      </c>
      <c r="AX16" s="193" t="s">
        <v>431</v>
      </c>
      <c r="AY16" s="188" t="s">
        <v>4</v>
      </c>
      <c r="AZ16" s="188" t="s">
        <v>5</v>
      </c>
      <c r="BA16" s="188" t="s">
        <v>3</v>
      </c>
      <c r="BB16" s="188" t="s">
        <v>32</v>
      </c>
      <c r="BC16" s="185" t="s">
        <v>7</v>
      </c>
      <c r="BD16" s="145">
        <f>IF(AY16=Datos!$C$63,Datos!$C$73,IF(AY16=Datos!$C$64,Datos!$C$74,IF(AY16=Datos!$C$65,Datos!$C$75,"Revisar")))+IF(AZ16=Datos!$D$63,Datos!$D$73,IF(AZ16=Datos!$D$64,Datos!$D$74,"Revisar"))+IF(BA16=Datos!$E$63,Datos!$E$73,IF(BA16=Datos!$E$64,Datos!$E$74,"Revisar"))+IF(BC16=Datos!$G$63,Datos!$G$73,IF(BC16=Datos!$G$64,Datos!$G$74,IF(BC16=Datos!$G$65,Datos!$G$75,"Revisar")))</f>
        <v>0.65</v>
      </c>
      <c r="BE16" s="145">
        <f>IF(AY16=Datos!$C$65,BD16,0)</f>
        <v>0</v>
      </c>
      <c r="BF16" s="145">
        <f>IF(OR(AY16=Datos!$C$63,AY16=Datos!$C$64),BD16,0)</f>
        <v>0.65</v>
      </c>
      <c r="BG16" s="447">
        <f>IF(ROUND(AP16-SUM(BF16:BF19),0)&lt;=0,1,ROUND(AP16-SUM(BF16:BF19),0))</f>
        <v>3</v>
      </c>
      <c r="BH16" s="491" t="str">
        <f>IF(F16="Corrupción",(IF(BG16=1,"Rara Vez",IF(BG16=2,"Improbable",IF(BG16=3,"Posible",IF(BG16=4,"Probable","Seguro"))))),IF(BG16=1,"Muy Baja",IF(BG16=2,"Baja",IF(BG16=3,"Media",IF(BG16=4,"Alta","Muy Alta")))))</f>
        <v>Media</v>
      </c>
      <c r="BI16" s="447">
        <f>ROUND(AR16-SUM(BE16:BE19),0)</f>
        <v>1</v>
      </c>
      <c r="BJ16" s="447" t="str">
        <f>IF(BI16=1,"Insignificante",IF(BI16=2,"Menor",IF(BI16=3,"Moderado",IF(BI16=4,"Mayor","Catastrófico"))))</f>
        <v>Insignificante</v>
      </c>
      <c r="BK16" s="450">
        <f>_xlfn.NUMBERVALUE(CONCATENATE(BG16,BI16),"##")</f>
        <v>31</v>
      </c>
      <c r="BL16" s="453" t="str">
        <f>+VLOOKUP(BK16,Datos!$I$37:$J$65,2,FALSE)</f>
        <v>MODERADO</v>
      </c>
      <c r="BM16" s="456" t="s">
        <v>236</v>
      </c>
      <c r="BN16" s="189" t="s">
        <v>432</v>
      </c>
      <c r="BO16" s="185" t="s">
        <v>430</v>
      </c>
      <c r="BP16" s="222">
        <v>45870</v>
      </c>
      <c r="BQ16" s="222">
        <v>46022</v>
      </c>
      <c r="BR16" s="190" t="s">
        <v>306</v>
      </c>
    </row>
    <row r="17" spans="1:70" ht="41.15" customHeight="1" thickBot="1" x14ac:dyDescent="0.4">
      <c r="A17" s="476"/>
      <c r="B17" s="479"/>
      <c r="C17" s="326" t="s">
        <v>144</v>
      </c>
      <c r="D17" s="457"/>
      <c r="E17" s="482"/>
      <c r="F17" s="457"/>
      <c r="G17" s="460"/>
      <c r="H17" s="460"/>
      <c r="I17" s="484"/>
      <c r="J17" s="484"/>
      <c r="K17" s="484"/>
      <c r="L17" s="487"/>
      <c r="M17" s="460"/>
      <c r="N17" s="460"/>
      <c r="O17" s="460"/>
      <c r="P17" s="460"/>
      <c r="Q17" s="460"/>
      <c r="R17" s="460"/>
      <c r="S17" s="460"/>
      <c r="T17" s="460"/>
      <c r="U17" s="460"/>
      <c r="V17" s="460"/>
      <c r="W17" s="460"/>
      <c r="X17" s="460"/>
      <c r="Y17" s="460"/>
      <c r="Z17" s="460"/>
      <c r="AA17" s="460"/>
      <c r="AB17" s="460"/>
      <c r="AC17" s="460"/>
      <c r="AD17" s="460"/>
      <c r="AE17" s="460"/>
      <c r="AF17" s="460"/>
      <c r="AG17" s="460"/>
      <c r="AH17" s="460"/>
      <c r="AI17" s="460"/>
      <c r="AJ17" s="463"/>
      <c r="AK17" s="466"/>
      <c r="AL17" s="466"/>
      <c r="AM17" s="463"/>
      <c r="AN17" s="463"/>
      <c r="AO17" s="463"/>
      <c r="AP17" s="448"/>
      <c r="AQ17" s="448"/>
      <c r="AR17" s="448"/>
      <c r="AS17" s="468"/>
      <c r="AT17" s="470"/>
      <c r="AU17" s="473"/>
      <c r="AV17" s="192" t="s">
        <v>433</v>
      </c>
      <c r="AW17" s="193" t="s">
        <v>430</v>
      </c>
      <c r="AX17" s="193" t="s">
        <v>431</v>
      </c>
      <c r="AY17" s="194" t="s">
        <v>4</v>
      </c>
      <c r="AZ17" s="194" t="s">
        <v>5</v>
      </c>
      <c r="BA17" s="194" t="s">
        <v>3</v>
      </c>
      <c r="BB17" s="194" t="s">
        <v>32</v>
      </c>
      <c r="BC17" s="191" t="s">
        <v>7</v>
      </c>
      <c r="BD17" s="195">
        <f>IF(AY17=Datos!$C$63,Datos!$C$73,IF(AY17=Datos!$C$64,Datos!$C$74,IF(AY17=Datos!$C$65,Datos!$C$75,"Revisar")))+IF(AZ17=Datos!$D$63,Datos!$D$73,IF(AZ17=Datos!$D$64,Datos!$D$74,"Revisar"))+IF(BA17=Datos!$E$63,Datos!$E$73,IF(BA17=Datos!$E$64,Datos!$E$74,"Revisar"))+IF(BC17=Datos!$G$63,Datos!$G$73,IF(BC17=Datos!$G$64,Datos!$G$74,IF(BC17=Datos!$G$65,Datos!$G$75,"Revisar")))</f>
        <v>0.65</v>
      </c>
      <c r="BE17" s="195">
        <f>IF(AY17=Datos!$C$65,BD17,0)</f>
        <v>0</v>
      </c>
      <c r="BF17" s="195">
        <f>IF(OR(AY17=Datos!$C$63,AY17=Datos!$C$64),BD17,0)</f>
        <v>0.65</v>
      </c>
      <c r="BG17" s="448"/>
      <c r="BH17" s="448"/>
      <c r="BI17" s="448"/>
      <c r="BJ17" s="448"/>
      <c r="BK17" s="451"/>
      <c r="BL17" s="454"/>
      <c r="BM17" s="457"/>
      <c r="BN17" s="196"/>
      <c r="BO17" s="191"/>
      <c r="BP17" s="191"/>
      <c r="BQ17" s="191"/>
      <c r="BR17" s="197"/>
    </row>
    <row r="18" spans="1:70" ht="41.15" customHeight="1" thickBot="1" x14ac:dyDescent="0.4">
      <c r="A18" s="476"/>
      <c r="B18" s="479"/>
      <c r="C18" s="326" t="s">
        <v>144</v>
      </c>
      <c r="D18" s="457"/>
      <c r="E18" s="482"/>
      <c r="F18" s="457"/>
      <c r="G18" s="460"/>
      <c r="H18" s="460"/>
      <c r="I18" s="484"/>
      <c r="J18" s="484"/>
      <c r="K18" s="484"/>
      <c r="L18" s="487"/>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0"/>
      <c r="AJ18" s="463"/>
      <c r="AK18" s="466"/>
      <c r="AL18" s="466"/>
      <c r="AM18" s="463"/>
      <c r="AN18" s="463"/>
      <c r="AO18" s="463"/>
      <c r="AP18" s="448"/>
      <c r="AQ18" s="448"/>
      <c r="AR18" s="448"/>
      <c r="AS18" s="468"/>
      <c r="AT18" s="470"/>
      <c r="AU18" s="473"/>
      <c r="AV18" s="199"/>
      <c r="AW18" s="193"/>
      <c r="AX18" s="193"/>
      <c r="AY18" s="194"/>
      <c r="AZ18" s="194"/>
      <c r="BA18" s="194"/>
      <c r="BB18" s="194"/>
      <c r="BC18" s="191"/>
      <c r="BD18" s="195" t="e">
        <f>IF(AY18=Datos!$C$63,Datos!$C$73,IF(AY18=Datos!$C$64,Datos!$C$74,IF(AY18=Datos!$C$65,Datos!$C$75,"Revisar")))+IF(AZ18=Datos!$D$63,Datos!$D$73,IF(AZ18=Datos!$D$64,Datos!$D$74,"Revisar"))+IF(BA18=Datos!$E$63,Datos!$E$73,IF(BA18=Datos!$E$64,Datos!$E$74,"Revisar"))+IF(BC18=Datos!$G$63,Datos!$G$73,IF(BC18=Datos!$G$64,Datos!$G$74,IF(BC18=Datos!$G$65,Datos!$G$75,"Revisar")))</f>
        <v>#VALUE!</v>
      </c>
      <c r="BE18" s="195">
        <f>IF(AY18=Datos!$C$65,BD18,0)</f>
        <v>0</v>
      </c>
      <c r="BF18" s="195">
        <f>IF(OR(AY18=Datos!$C$63,AY18=Datos!$C$64),BD18,0)</f>
        <v>0</v>
      </c>
      <c r="BG18" s="448"/>
      <c r="BH18" s="448"/>
      <c r="BI18" s="448"/>
      <c r="BJ18" s="448"/>
      <c r="BK18" s="451"/>
      <c r="BL18" s="454"/>
      <c r="BM18" s="457"/>
      <c r="BN18" s="200"/>
      <c r="BO18" s="200"/>
      <c r="BP18" s="200"/>
      <c r="BQ18" s="200"/>
      <c r="BR18" s="201"/>
    </row>
    <row r="19" spans="1:70" ht="41.15" customHeight="1" thickBot="1" x14ac:dyDescent="0.4">
      <c r="A19" s="477"/>
      <c r="B19" s="480"/>
      <c r="C19" s="326" t="s">
        <v>144</v>
      </c>
      <c r="D19" s="458"/>
      <c r="E19" s="483"/>
      <c r="F19" s="458"/>
      <c r="G19" s="461"/>
      <c r="H19" s="461"/>
      <c r="I19" s="485"/>
      <c r="J19" s="485"/>
      <c r="K19" s="485"/>
      <c r="L19" s="488"/>
      <c r="M19" s="461"/>
      <c r="N19" s="461"/>
      <c r="O19" s="461"/>
      <c r="P19" s="461"/>
      <c r="Q19" s="461"/>
      <c r="R19" s="461"/>
      <c r="S19" s="461"/>
      <c r="T19" s="461"/>
      <c r="U19" s="461"/>
      <c r="V19" s="461"/>
      <c r="W19" s="461"/>
      <c r="X19" s="461"/>
      <c r="Y19" s="461"/>
      <c r="Z19" s="461"/>
      <c r="AA19" s="461"/>
      <c r="AB19" s="461"/>
      <c r="AC19" s="461"/>
      <c r="AD19" s="461"/>
      <c r="AE19" s="461"/>
      <c r="AF19" s="461"/>
      <c r="AG19" s="461"/>
      <c r="AH19" s="461"/>
      <c r="AI19" s="461"/>
      <c r="AJ19" s="464"/>
      <c r="AK19" s="467"/>
      <c r="AL19" s="467"/>
      <c r="AM19" s="464"/>
      <c r="AN19" s="464"/>
      <c r="AO19" s="464"/>
      <c r="AP19" s="449"/>
      <c r="AQ19" s="449"/>
      <c r="AR19" s="449"/>
      <c r="AS19" s="469"/>
      <c r="AT19" s="471"/>
      <c r="AU19" s="474"/>
      <c r="AV19" s="199"/>
      <c r="AW19" s="193"/>
      <c r="AX19" s="193"/>
      <c r="AY19" s="205"/>
      <c r="AZ19" s="205"/>
      <c r="BA19" s="205"/>
      <c r="BB19" s="205"/>
      <c r="BC19" s="202"/>
      <c r="BD19" s="206" t="e">
        <f>IF(AY19=Datos!$C$63,Datos!$C$73,IF(AY19=Datos!$C$64,Datos!$C$74,IF(AY19=Datos!$C$65,Datos!$C$75,"Revisar")))+IF(AZ19=Datos!$D$63,Datos!$D$73,IF(AZ19=Datos!$D$64,Datos!$D$74,"Revisar"))+IF(BA19=Datos!$E$63,Datos!$E$73,IF(BA19=Datos!$E$64,Datos!$E$74,"Revisar"))+IF(BC19=Datos!$G$63,Datos!$G$73,IF(BC19=Datos!$G$64,Datos!$G$74,IF(BC19=Datos!$G$65,Datos!$G$75,"Revisar")))</f>
        <v>#VALUE!</v>
      </c>
      <c r="BE19" s="206">
        <f>IF(AY19=Datos!$C$65,BD19,0)</f>
        <v>0</v>
      </c>
      <c r="BF19" s="206">
        <f>IF(OR(AY19=Datos!$C$63,AY19=Datos!$C$64),BD19,0)</f>
        <v>0</v>
      </c>
      <c r="BG19" s="449"/>
      <c r="BH19" s="449"/>
      <c r="BI19" s="449"/>
      <c r="BJ19" s="449"/>
      <c r="BK19" s="452"/>
      <c r="BL19" s="455"/>
      <c r="BM19" s="458"/>
      <c r="BN19" s="207"/>
      <c r="BO19" s="207"/>
      <c r="BP19" s="207"/>
      <c r="BQ19" s="207"/>
      <c r="BR19" s="208"/>
    </row>
    <row r="20" spans="1:70" s="138" customFormat="1" ht="41.15" customHeight="1" thickBot="1" x14ac:dyDescent="0.35">
      <c r="A20" s="496">
        <v>2</v>
      </c>
      <c r="B20" s="497" t="s">
        <v>275</v>
      </c>
      <c r="C20" s="326" t="s">
        <v>144</v>
      </c>
      <c r="D20" s="498" t="s">
        <v>144</v>
      </c>
      <c r="E20" s="499" t="s">
        <v>191</v>
      </c>
      <c r="F20" s="498" t="s">
        <v>126</v>
      </c>
      <c r="G20" s="495" t="s">
        <v>1</v>
      </c>
      <c r="H20" s="495" t="s">
        <v>70</v>
      </c>
      <c r="I20" s="500" t="s">
        <v>434</v>
      </c>
      <c r="J20" s="500" t="s">
        <v>435</v>
      </c>
      <c r="K20" s="500" t="s">
        <v>436</v>
      </c>
      <c r="L20" s="501" t="str">
        <f>CONCATENATE(I20," ",J20," ",K20)</f>
        <v>Posibilidad de afectación economica por decisiones judiciales contrarias a los intereses de la entidad  a causa de falencias en la ejecución de la politica de prevención del daño antijuridico PPDA</v>
      </c>
      <c r="M20" s="495" t="s">
        <v>0</v>
      </c>
      <c r="N20" s="495" t="s">
        <v>79</v>
      </c>
      <c r="O20" s="495" t="s">
        <v>78</v>
      </c>
      <c r="P20" s="495" t="s">
        <v>78</v>
      </c>
      <c r="Q20" s="495"/>
      <c r="R20" s="495"/>
      <c r="S20" s="495"/>
      <c r="T20" s="495"/>
      <c r="U20" s="495"/>
      <c r="V20" s="495"/>
      <c r="W20" s="495"/>
      <c r="X20" s="495"/>
      <c r="Y20" s="495"/>
      <c r="Z20" s="495"/>
      <c r="AA20" s="495"/>
      <c r="AB20" s="495"/>
      <c r="AC20" s="495"/>
      <c r="AD20" s="495"/>
      <c r="AE20" s="495"/>
      <c r="AF20" s="495"/>
      <c r="AG20" s="495"/>
      <c r="AH20" s="495"/>
      <c r="AI20" s="495"/>
      <c r="AJ20" s="489">
        <f>COUNTIF(Q20:AI23,"Si")</f>
        <v>0</v>
      </c>
      <c r="AK20" s="490">
        <f>IF((COUNTIF(P20:AI23,"Si"))&lt;=0,0,(IF((COUNTIF(P20:AI23,"Si"))&lt;=5,3,(IF(COUNTIF(P20:AI23,"Si")&lt;=11,4,5)))))</f>
        <v>0</v>
      </c>
      <c r="AL20" s="490">
        <f>IF((COUNTIF(P20:AI23,"Si"))&lt;=0,0,(IF((COUNTIF(P20:AI23,"Si"))&lt;=5,"MODERADO",(IF(COUNTIF(P20:AI23,"Si")&lt;=11,"ALTO","EXTREMO")))))</f>
        <v>0</v>
      </c>
      <c r="AM20" s="489">
        <v>3</v>
      </c>
      <c r="AN20" s="489"/>
      <c r="AO20" s="489" t="str">
        <f t="shared" ref="AO20" si="0">IF(AN20="Rara vez",1,(IF(AN20="Improbable",2,(IF(AN20="Posible",3,IF(AN20="Probable",4,IF(AN20="Seguro",5,"Revisar")))))))</f>
        <v>Revisar</v>
      </c>
      <c r="AP20" s="491">
        <f t="shared" ref="AP20" si="1">IF(F20="Corrupción",AO20,IF(AM20&lt;=2,1,IF(AM20&lt;=24,2,IF(AM20&lt;=500,3,IF(AM20&lt;=5000,4,IF(AM20&gt;5000,5,"Revisar"))))))</f>
        <v>2</v>
      </c>
      <c r="AQ20" s="491" t="str">
        <f t="shared" ref="AQ20" si="2">IF(F20="Corrupción",(IF(AP20=1,"Rara Vez",IF(AP20=2,"Improbable",IF(AP20=3,"Posible",IF(AP20=4,"Probable",IF(AP20=5,"Seguro","Revisar")))))),IF(AP20=1,"Muy Baja",IF(AP20=2,"Baja",IF(AP20=3,"Media",IF(AP20=4,"Alta","Muy Alta")))))</f>
        <v>Baja</v>
      </c>
      <c r="AR20" s="491">
        <f>IF(F20="Corrupción",AK20,(ROUND(((VLOOKUP(N20,Datos!$B$25:$C$29,2,FALSE)*Datos!$B$32)+(VLOOKUP(O20,Datos!$B$25:$C$29,2,FALSE)*Datos!$C$32)+(VLOOKUP(P20,Datos!$B$25:$C$29,2,FALSE)*Datos!$D$32))*5,0)))</f>
        <v>2</v>
      </c>
      <c r="AS20" s="492" t="str">
        <f>IF(AR20=1,"Insignificante",IF(AR20=2,"Menor",IF(AR20=3,"Moderado",IF(AR20=4,"Mayor","Catastrófico"))))</f>
        <v>Menor</v>
      </c>
      <c r="AT20" s="493">
        <f>_xlfn.NUMBERVALUE(CONCATENATE(AP20,AR20),"##")</f>
        <v>22</v>
      </c>
      <c r="AU20" s="494" t="str">
        <f>VLOOKUP(AT20,Datos!$I$37:$J$61,2,FALSE)</f>
        <v>MODERADO</v>
      </c>
      <c r="AV20" s="199" t="s">
        <v>437</v>
      </c>
      <c r="AW20" s="193" t="s">
        <v>438</v>
      </c>
      <c r="AX20" s="193" t="s">
        <v>439</v>
      </c>
      <c r="AY20" s="188" t="s">
        <v>12</v>
      </c>
      <c r="AZ20" s="188" t="s">
        <v>5</v>
      </c>
      <c r="BA20" s="188" t="s">
        <v>3</v>
      </c>
      <c r="BB20" s="188" t="s">
        <v>31</v>
      </c>
      <c r="BC20" s="185" t="s">
        <v>7</v>
      </c>
      <c r="BD20" s="145">
        <f>IF(AY20=Datos!$C$63,Datos!$C$73,IF(AY20=Datos!$C$64,Datos!$C$74,IF(AY20=Datos!$C$65,Datos!$C$75,"Revisar")))+IF(AZ20=Datos!$D$63,Datos!$D$73,IF(AZ20=Datos!$D$64,Datos!$D$74,"Revisar"))+IF(BA20=Datos!$E$63,Datos!$E$73,IF(BA20=Datos!$E$64,Datos!$E$74,"Revisar"))+IF(BC20=Datos!$G$63,Datos!$G$73,IF(BC20=Datos!$G$64,Datos!$G$74,IF(BC20=Datos!$G$65,Datos!$G$75,"Revisar")))</f>
        <v>0.54999999999999993</v>
      </c>
      <c r="BE20" s="145">
        <f>IF(AY20=Datos!$C$65,BD20,0)</f>
        <v>0</v>
      </c>
      <c r="BF20" s="145">
        <f>IF(OR(AY20=Datos!$C$63,AY20=Datos!$C$64),BD20,0)</f>
        <v>0.54999999999999993</v>
      </c>
      <c r="BG20" s="447">
        <f>IF(ROUND(AP20-SUM(BF20:BF23),0)&lt;=0,1,ROUND(AP20-SUM(BF20:BF23),0))</f>
        <v>1</v>
      </c>
      <c r="BH20" s="491" t="str">
        <f>IF(F20="Corrupción",(IF(BG20=1,"Rara Vez",IF(BG20=2,"Improbable",IF(BG20=3,"Posible",IF(BG20=4,"Probable","Seguro"))))),IF(BG20=1,"Muy Baja",IF(BG20=2,"Baja",IF(BG20=3,"Media",IF(BG20=4,"Alta","Muy Alta")))))</f>
        <v>Muy Baja</v>
      </c>
      <c r="BI20" s="447">
        <f>ROUND(AR20-SUM(BE20:BE23),0)</f>
        <v>2</v>
      </c>
      <c r="BJ20" s="447" t="str">
        <f>IF(BI20=1,"Insignificante",IF(BI20=2,"Menor",IF(BI20=3,"Moderado",IF(BI20=4,"Mayor","Catastrófico"))))</f>
        <v>Menor</v>
      </c>
      <c r="BK20" s="450">
        <f>_xlfn.NUMBERVALUE(CONCATENATE(BG20,BI20),"##")</f>
        <v>12</v>
      </c>
      <c r="BL20" s="453" t="str">
        <f>+VLOOKUP(BK20,Datos!$I$37:$J$65,2,FALSE)</f>
        <v>BAJO</v>
      </c>
      <c r="BM20" s="456" t="s">
        <v>233</v>
      </c>
      <c r="BN20" s="189"/>
      <c r="BO20" s="185"/>
      <c r="BP20" s="222"/>
      <c r="BQ20" s="222"/>
      <c r="BR20" s="190"/>
    </row>
    <row r="21" spans="1:70" ht="41.15" customHeight="1" thickBot="1" x14ac:dyDescent="0.4">
      <c r="A21" s="476"/>
      <c r="B21" s="479"/>
      <c r="C21" s="326" t="s">
        <v>144</v>
      </c>
      <c r="D21" s="457"/>
      <c r="E21" s="482"/>
      <c r="F21" s="457"/>
      <c r="G21" s="460"/>
      <c r="H21" s="460"/>
      <c r="I21" s="484"/>
      <c r="J21" s="484"/>
      <c r="K21" s="484"/>
      <c r="L21" s="487"/>
      <c r="M21" s="460"/>
      <c r="N21" s="460"/>
      <c r="O21" s="460"/>
      <c r="P21" s="460"/>
      <c r="Q21" s="460"/>
      <c r="R21" s="460"/>
      <c r="S21" s="460"/>
      <c r="T21" s="460"/>
      <c r="U21" s="460"/>
      <c r="V21" s="460"/>
      <c r="W21" s="460"/>
      <c r="X21" s="460"/>
      <c r="Y21" s="460"/>
      <c r="Z21" s="460"/>
      <c r="AA21" s="460"/>
      <c r="AB21" s="460"/>
      <c r="AC21" s="460"/>
      <c r="AD21" s="460"/>
      <c r="AE21" s="460"/>
      <c r="AF21" s="460"/>
      <c r="AG21" s="460"/>
      <c r="AH21" s="460"/>
      <c r="AI21" s="460"/>
      <c r="AJ21" s="463"/>
      <c r="AK21" s="466"/>
      <c r="AL21" s="466"/>
      <c r="AM21" s="463"/>
      <c r="AN21" s="463"/>
      <c r="AO21" s="463"/>
      <c r="AP21" s="448"/>
      <c r="AQ21" s="448"/>
      <c r="AR21" s="448"/>
      <c r="AS21" s="468"/>
      <c r="AT21" s="470"/>
      <c r="AU21" s="473"/>
      <c r="AV21" s="199"/>
      <c r="AW21" s="193"/>
      <c r="AX21" s="193"/>
      <c r="AY21" s="194"/>
      <c r="AZ21" s="194"/>
      <c r="BA21" s="194"/>
      <c r="BB21" s="194"/>
      <c r="BC21" s="191"/>
      <c r="BD21" s="195" t="e">
        <f>IF(AY21=Datos!$C$63,Datos!$C$73,IF(AY21=Datos!$C$64,Datos!$C$74,IF(AY21=Datos!$C$65,Datos!$C$75,"Revisar")))+IF(AZ21=Datos!$D$63,Datos!$D$73,IF(AZ21=Datos!$D$64,Datos!$D$74,"Revisar"))+IF(BA21=Datos!$E$63,Datos!$E$73,IF(BA21=Datos!$E$64,Datos!$E$74,"Revisar"))+IF(BC21=Datos!$G$63,Datos!$G$73,IF(BC21=Datos!$G$64,Datos!$G$74,IF(BC21=Datos!$G$65,Datos!$G$75,"Revisar")))</f>
        <v>#VALUE!</v>
      </c>
      <c r="BE21" s="195">
        <f>IF(AY21=Datos!$C$65,BD21,0)</f>
        <v>0</v>
      </c>
      <c r="BF21" s="195">
        <f>IF(OR(AY21=Datos!$C$63,AY21=Datos!$C$64),BD21,0)</f>
        <v>0</v>
      </c>
      <c r="BG21" s="448"/>
      <c r="BH21" s="448"/>
      <c r="BI21" s="448"/>
      <c r="BJ21" s="448"/>
      <c r="BK21" s="451"/>
      <c r="BL21" s="454"/>
      <c r="BM21" s="457"/>
      <c r="BN21" s="196"/>
      <c r="BO21" s="191"/>
      <c r="BP21" s="191"/>
      <c r="BQ21" s="191"/>
      <c r="BR21" s="197"/>
    </row>
    <row r="22" spans="1:70" ht="41.15" customHeight="1" thickBot="1" x14ac:dyDescent="0.4">
      <c r="A22" s="476"/>
      <c r="B22" s="479"/>
      <c r="C22" s="326" t="s">
        <v>144</v>
      </c>
      <c r="D22" s="457"/>
      <c r="E22" s="482"/>
      <c r="F22" s="457"/>
      <c r="G22" s="460"/>
      <c r="H22" s="460"/>
      <c r="I22" s="484"/>
      <c r="J22" s="484"/>
      <c r="K22" s="484"/>
      <c r="L22" s="487"/>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0"/>
      <c r="AJ22" s="463"/>
      <c r="AK22" s="466"/>
      <c r="AL22" s="466"/>
      <c r="AM22" s="463"/>
      <c r="AN22" s="463"/>
      <c r="AO22" s="463"/>
      <c r="AP22" s="448"/>
      <c r="AQ22" s="448"/>
      <c r="AR22" s="448"/>
      <c r="AS22" s="468"/>
      <c r="AT22" s="470"/>
      <c r="AU22" s="473"/>
      <c r="AV22" s="199"/>
      <c r="AW22" s="193"/>
      <c r="AX22" s="193"/>
      <c r="AY22" s="194"/>
      <c r="AZ22" s="194"/>
      <c r="BA22" s="194"/>
      <c r="BB22" s="194"/>
      <c r="BC22" s="191"/>
      <c r="BD22" s="195" t="e">
        <f>IF(AY22=Datos!$C$63,Datos!$C$73,IF(AY22=Datos!$C$64,Datos!$C$74,IF(AY22=Datos!$C$65,Datos!$C$75,"Revisar")))+IF(AZ22=Datos!$D$63,Datos!$D$73,IF(AZ22=Datos!$D$64,Datos!$D$74,"Revisar"))+IF(BA22=Datos!$E$63,Datos!$E$73,IF(BA22=Datos!$E$64,Datos!$E$74,"Revisar"))+IF(BC22=Datos!$G$63,Datos!$G$73,IF(BC22=Datos!$G$64,Datos!$G$74,IF(BC22=Datos!$G$65,Datos!$G$75,"Revisar")))</f>
        <v>#VALUE!</v>
      </c>
      <c r="BE22" s="195">
        <f>IF(AY22=Datos!$C$65,BD22,0)</f>
        <v>0</v>
      </c>
      <c r="BF22" s="195">
        <f>IF(OR(AY22=Datos!$C$63,AY22=Datos!$C$64),BD22,0)</f>
        <v>0</v>
      </c>
      <c r="BG22" s="448"/>
      <c r="BH22" s="448"/>
      <c r="BI22" s="448"/>
      <c r="BJ22" s="448"/>
      <c r="BK22" s="451"/>
      <c r="BL22" s="454"/>
      <c r="BM22" s="457"/>
      <c r="BN22" s="200"/>
      <c r="BO22" s="200"/>
      <c r="BP22" s="200"/>
      <c r="BQ22" s="200"/>
      <c r="BR22" s="201"/>
    </row>
    <row r="23" spans="1:70" ht="41.15" customHeight="1" thickBot="1" x14ac:dyDescent="0.4">
      <c r="A23" s="477"/>
      <c r="B23" s="480"/>
      <c r="C23" s="326" t="s">
        <v>144</v>
      </c>
      <c r="D23" s="458"/>
      <c r="E23" s="483"/>
      <c r="F23" s="458"/>
      <c r="G23" s="461"/>
      <c r="H23" s="461"/>
      <c r="I23" s="485"/>
      <c r="J23" s="485"/>
      <c r="K23" s="485"/>
      <c r="L23" s="488"/>
      <c r="M23" s="461"/>
      <c r="N23" s="461"/>
      <c r="O23" s="461"/>
      <c r="P23" s="461"/>
      <c r="Q23" s="461"/>
      <c r="R23" s="461"/>
      <c r="S23" s="461"/>
      <c r="T23" s="461"/>
      <c r="U23" s="461"/>
      <c r="V23" s="461"/>
      <c r="W23" s="461"/>
      <c r="X23" s="461"/>
      <c r="Y23" s="461"/>
      <c r="Z23" s="461"/>
      <c r="AA23" s="461"/>
      <c r="AB23" s="461"/>
      <c r="AC23" s="461"/>
      <c r="AD23" s="461"/>
      <c r="AE23" s="461"/>
      <c r="AF23" s="461"/>
      <c r="AG23" s="461"/>
      <c r="AH23" s="461"/>
      <c r="AI23" s="461"/>
      <c r="AJ23" s="464"/>
      <c r="AK23" s="467"/>
      <c r="AL23" s="467"/>
      <c r="AM23" s="464"/>
      <c r="AN23" s="464"/>
      <c r="AO23" s="464"/>
      <c r="AP23" s="449"/>
      <c r="AQ23" s="449"/>
      <c r="AR23" s="449"/>
      <c r="AS23" s="469"/>
      <c r="AT23" s="471"/>
      <c r="AU23" s="474"/>
      <c r="AV23" s="199"/>
      <c r="AW23" s="193"/>
      <c r="AX23" s="193"/>
      <c r="AY23" s="205"/>
      <c r="AZ23" s="205"/>
      <c r="BA23" s="205"/>
      <c r="BB23" s="205"/>
      <c r="BC23" s="202"/>
      <c r="BD23" s="206" t="e">
        <f>IF(AY23=Datos!$C$63,Datos!$C$73,IF(AY23=Datos!$C$64,Datos!$C$74,IF(AY23=Datos!$C$65,Datos!$C$75,"Revisar")))+IF(AZ23=Datos!$D$63,Datos!$D$73,IF(AZ23=Datos!$D$64,Datos!$D$74,"Revisar"))+IF(BA23=Datos!$E$63,Datos!$E$73,IF(BA23=Datos!$E$64,Datos!$E$74,"Revisar"))+IF(BC23=Datos!$G$63,Datos!$G$73,IF(BC23=Datos!$G$64,Datos!$G$74,IF(BC23=Datos!$G$65,Datos!$G$75,"Revisar")))</f>
        <v>#VALUE!</v>
      </c>
      <c r="BE23" s="206">
        <f>IF(AY23=Datos!$C$65,BD23,0)</f>
        <v>0</v>
      </c>
      <c r="BF23" s="206">
        <f>IF(OR(AY23=Datos!$C$63,AY23=Datos!$C$64),BD23,0)</f>
        <v>0</v>
      </c>
      <c r="BG23" s="449"/>
      <c r="BH23" s="449"/>
      <c r="BI23" s="449"/>
      <c r="BJ23" s="449"/>
      <c r="BK23" s="452"/>
      <c r="BL23" s="455"/>
      <c r="BM23" s="458"/>
      <c r="BN23" s="207"/>
      <c r="BO23" s="207"/>
      <c r="BP23" s="207"/>
      <c r="BQ23" s="207"/>
      <c r="BR23" s="208"/>
    </row>
    <row r="24" spans="1:70" s="138" customFormat="1" ht="41.15" customHeight="1" thickBot="1" x14ac:dyDescent="0.35">
      <c r="A24" s="496">
        <v>3</v>
      </c>
      <c r="B24" s="497" t="s">
        <v>275</v>
      </c>
      <c r="C24" s="326" t="s">
        <v>144</v>
      </c>
      <c r="D24" s="498" t="s">
        <v>144</v>
      </c>
      <c r="E24" s="499" t="s">
        <v>191</v>
      </c>
      <c r="F24" s="498" t="s">
        <v>128</v>
      </c>
      <c r="G24" s="495" t="s">
        <v>1</v>
      </c>
      <c r="H24" s="495" t="s">
        <v>70</v>
      </c>
      <c r="I24" s="500" t="s">
        <v>440</v>
      </c>
      <c r="J24" s="500" t="s">
        <v>441</v>
      </c>
      <c r="K24" s="606" t="s">
        <v>442</v>
      </c>
      <c r="L24" s="501" t="str">
        <f>CONCATENATE(I24," ",J24," ",K24)</f>
        <v>Posibilidad de efectos dañosos sobre recursos públicos por la caducidad de la acción de repetición  debido a fallas en la gestión y trámite de los procesos judiciales.</v>
      </c>
      <c r="M24" s="495" t="s">
        <v>0</v>
      </c>
      <c r="N24" s="495" t="s">
        <v>79</v>
      </c>
      <c r="O24" s="495" t="s">
        <v>125</v>
      </c>
      <c r="P24" s="495" t="s">
        <v>78</v>
      </c>
      <c r="Q24" s="495"/>
      <c r="R24" s="495"/>
      <c r="S24" s="495"/>
      <c r="T24" s="495"/>
      <c r="U24" s="495"/>
      <c r="V24" s="495"/>
      <c r="W24" s="495"/>
      <c r="X24" s="495"/>
      <c r="Y24" s="495"/>
      <c r="Z24" s="495"/>
      <c r="AA24" s="495"/>
      <c r="AB24" s="495"/>
      <c r="AC24" s="495"/>
      <c r="AD24" s="495"/>
      <c r="AE24" s="495"/>
      <c r="AF24" s="495"/>
      <c r="AG24" s="495"/>
      <c r="AH24" s="495"/>
      <c r="AI24" s="495"/>
      <c r="AJ24" s="489">
        <f>COUNTIF(Q24:AI27,"Si")</f>
        <v>0</v>
      </c>
      <c r="AK24" s="490">
        <f>IF((COUNTIF(P24:AI27,"Si"))&lt;=0,0,(IF((COUNTIF(P24:AI27,"Si"))&lt;=5,3,(IF(COUNTIF(P24:AI27,"Si")&lt;=11,4,5)))))</f>
        <v>0</v>
      </c>
      <c r="AL24" s="490">
        <f>IF((COUNTIF(P24:AI27,"Si"))&lt;=0,0,(IF((COUNTIF(P24:AI27,"Si"))&lt;=5,"MODERADO",(IF(COUNTIF(P24:AI27,"Si")&lt;=11,"ALTO","EXTREMO")))))</f>
        <v>0</v>
      </c>
      <c r="AM24" s="489">
        <v>4</v>
      </c>
      <c r="AN24" s="489"/>
      <c r="AO24" s="489" t="str">
        <f t="shared" ref="AO24" si="3">IF(AN24="Rara vez",1,(IF(AN24="Improbable",2,(IF(AN24="Posible",3,IF(AN24="Probable",4,IF(AN24="Seguro",5,"Revisar")))))))</f>
        <v>Revisar</v>
      </c>
      <c r="AP24" s="491">
        <f t="shared" ref="AP24" si="4">IF(F24="Corrupción",AO24,IF(AM24&lt;=2,1,IF(AM24&lt;=24,2,IF(AM24&lt;=500,3,IF(AM24&lt;=5000,4,IF(AM24&gt;5000,5,"Revisar"))))))</f>
        <v>2</v>
      </c>
      <c r="AQ24" s="491" t="str">
        <f t="shared" ref="AQ24" si="5">IF(F24="Corrupción",(IF(AP24=1,"Rara Vez",IF(AP24=2,"Improbable",IF(AP24=3,"Posible",IF(AP24=4,"Probable",IF(AP24=5,"Seguro","Revisar")))))),IF(AP24=1,"Muy Baja",IF(AP24=2,"Baja",IF(AP24=3,"Media",IF(AP24=4,"Alta","Muy Alta")))))</f>
        <v>Baja</v>
      </c>
      <c r="AR24" s="491">
        <f>IF(F24="Corrupción",AK24,(ROUND(((VLOOKUP(N24,Datos!$B$25:$C$29,2,FALSE)*Datos!$B$32)+(VLOOKUP(O24,Datos!$B$25:$C$29,2,FALSE)*Datos!$C$32)+(VLOOKUP(P24,Datos!$B$25:$C$29,2,FALSE)*Datos!$D$32))*5,0)))</f>
        <v>2</v>
      </c>
      <c r="AS24" s="492" t="str">
        <f>IF(AR24=1,"Insignificante",IF(AR24=2,"Menor",IF(AR24=3,"Moderado",IF(AR24=4,"Mayor","Catastrófico"))))</f>
        <v>Menor</v>
      </c>
      <c r="AT24" s="493">
        <f>_xlfn.NUMBERVALUE(CONCATENATE(AP24,AR24),"##")</f>
        <v>22</v>
      </c>
      <c r="AU24" s="494" t="str">
        <f>VLOOKUP(AT24,Datos!$I$37:$J$61,2,FALSE)</f>
        <v>MODERADO</v>
      </c>
      <c r="AV24" s="186" t="s">
        <v>443</v>
      </c>
      <c r="AW24" s="187" t="s">
        <v>444</v>
      </c>
      <c r="AX24" s="187" t="s">
        <v>445</v>
      </c>
      <c r="AY24" s="188" t="s">
        <v>12</v>
      </c>
      <c r="AZ24" s="188" t="s">
        <v>5</v>
      </c>
      <c r="BA24" s="188" t="s">
        <v>3</v>
      </c>
      <c r="BB24" s="188" t="s">
        <v>33</v>
      </c>
      <c r="BC24" s="185" t="s">
        <v>7</v>
      </c>
      <c r="BD24" s="145">
        <f>IF(AY24=Datos!$C$63,Datos!$C$73,IF(AY24=Datos!$C$64,Datos!$C$74,IF(AY24=Datos!$C$65,Datos!$C$75,"Revisar")))+IF(AZ24=Datos!$D$63,Datos!$D$73,IF(AZ24=Datos!$D$64,Datos!$D$74,"Revisar"))+IF(BA24=Datos!$E$63,Datos!$E$73,IF(BA24=Datos!$E$64,Datos!$E$74,"Revisar"))+IF(BC24=Datos!$G$63,Datos!$G$73,IF(BC24=Datos!$G$64,Datos!$G$74,IF(BC24=Datos!$G$65,Datos!$G$75,"Revisar")))</f>
        <v>0.54999999999999993</v>
      </c>
      <c r="BE24" s="145">
        <f>IF(AY24=Datos!$C$65,BD24,0)</f>
        <v>0</v>
      </c>
      <c r="BF24" s="145">
        <f>IF(OR(AY24=Datos!$C$63,AY24=Datos!$C$64),BD24,0)</f>
        <v>0.54999999999999993</v>
      </c>
      <c r="BG24" s="447">
        <f>IF(ROUND(AP24-SUM(BF24:BF27),0)&lt;=0,1,ROUND(AP24-SUM(BF24:BF27),0))</f>
        <v>1</v>
      </c>
      <c r="BH24" s="491" t="str">
        <f>IF(F24="Corrupción",(IF(BG24=1,"Rara Vez",IF(BG24=2,"Improbable",IF(BG24=3,"Posible",IF(BG24=4,"Probable","Seguro"))))),IF(BG24=1,"Muy Baja",IF(BG24=2,"Baja",IF(BG24=3,"Media",IF(BG24=4,"Alta","Muy Alta")))))</f>
        <v>Muy Baja</v>
      </c>
      <c r="BI24" s="447">
        <f>ROUND(AR24-SUM(BE24:BE27),0)</f>
        <v>2</v>
      </c>
      <c r="BJ24" s="447" t="str">
        <f>IF(BI24=1,"Insignificante",IF(BI24=2,"Menor",IF(BI24=3,"Moderado",IF(BI24=4,"Mayor","Catastrófico"))))</f>
        <v>Menor</v>
      </c>
      <c r="BK24" s="450">
        <f>_xlfn.NUMBERVALUE(CONCATENATE(BG24,BI24),"##")</f>
        <v>12</v>
      </c>
      <c r="BL24" s="453" t="str">
        <f>+VLOOKUP(BK24,Datos!$I$37:$J$65,2,FALSE)</f>
        <v>BAJO</v>
      </c>
      <c r="BM24" s="456" t="s">
        <v>233</v>
      </c>
      <c r="BN24" s="189"/>
      <c r="BO24" s="185"/>
      <c r="BP24" s="222"/>
      <c r="BQ24" s="222"/>
      <c r="BR24" s="190"/>
    </row>
    <row r="25" spans="1:70" ht="41.15" customHeight="1" thickBot="1" x14ac:dyDescent="0.4">
      <c r="A25" s="476"/>
      <c r="B25" s="479"/>
      <c r="C25" s="326" t="s">
        <v>144</v>
      </c>
      <c r="D25" s="457"/>
      <c r="E25" s="482"/>
      <c r="F25" s="457"/>
      <c r="G25" s="460"/>
      <c r="H25" s="460"/>
      <c r="I25" s="484"/>
      <c r="J25" s="484"/>
      <c r="K25" s="573"/>
      <c r="L25" s="487"/>
      <c r="M25" s="460"/>
      <c r="N25" s="460"/>
      <c r="O25" s="460"/>
      <c r="P25" s="460"/>
      <c r="Q25" s="460"/>
      <c r="R25" s="460"/>
      <c r="S25" s="460"/>
      <c r="T25" s="460"/>
      <c r="U25" s="460"/>
      <c r="V25" s="460"/>
      <c r="W25" s="460"/>
      <c r="X25" s="460"/>
      <c r="Y25" s="460"/>
      <c r="Z25" s="460"/>
      <c r="AA25" s="460"/>
      <c r="AB25" s="460"/>
      <c r="AC25" s="460"/>
      <c r="AD25" s="460"/>
      <c r="AE25" s="460"/>
      <c r="AF25" s="460"/>
      <c r="AG25" s="460"/>
      <c r="AH25" s="460"/>
      <c r="AI25" s="460"/>
      <c r="AJ25" s="463"/>
      <c r="AK25" s="466"/>
      <c r="AL25" s="466"/>
      <c r="AM25" s="463"/>
      <c r="AN25" s="463"/>
      <c r="AO25" s="463"/>
      <c r="AP25" s="448"/>
      <c r="AQ25" s="448"/>
      <c r="AR25" s="448"/>
      <c r="AS25" s="468"/>
      <c r="AT25" s="470"/>
      <c r="AU25" s="473"/>
      <c r="AV25" s="192"/>
      <c r="AW25" s="193"/>
      <c r="AX25" s="193"/>
      <c r="AY25" s="194"/>
      <c r="AZ25" s="194"/>
      <c r="BA25" s="194"/>
      <c r="BB25" s="194"/>
      <c r="BC25" s="191"/>
      <c r="BD25" s="195" t="e">
        <f>IF(AY25=Datos!$C$63,Datos!$C$73,IF(AY25=Datos!$C$64,Datos!$C$74,IF(AY25=Datos!$C$65,Datos!$C$75,"Revisar")))+IF(AZ25=Datos!$D$63,Datos!$D$73,IF(AZ25=Datos!$D$64,Datos!$D$74,"Revisar"))+IF(BA25=Datos!$E$63,Datos!$E$73,IF(BA25=Datos!$E$64,Datos!$E$74,"Revisar"))+IF(BC25=Datos!$G$63,Datos!$G$73,IF(BC25=Datos!$G$64,Datos!$G$74,IF(BC25=Datos!$G$65,Datos!$G$75,"Revisar")))</f>
        <v>#VALUE!</v>
      </c>
      <c r="BE25" s="195">
        <f>IF(AY25=Datos!$C$65,BD25,0)</f>
        <v>0</v>
      </c>
      <c r="BF25" s="195">
        <f>IF(OR(AY25=Datos!$C$63,AY25=Datos!$C$64),BD25,0)</f>
        <v>0</v>
      </c>
      <c r="BG25" s="448"/>
      <c r="BH25" s="448"/>
      <c r="BI25" s="448"/>
      <c r="BJ25" s="448"/>
      <c r="BK25" s="451"/>
      <c r="BL25" s="454"/>
      <c r="BM25" s="457"/>
      <c r="BN25" s="196"/>
      <c r="BO25" s="191"/>
      <c r="BP25" s="191"/>
      <c r="BQ25" s="191"/>
      <c r="BR25" s="197"/>
    </row>
    <row r="26" spans="1:70" ht="41.15" customHeight="1" thickBot="1" x14ac:dyDescent="0.4">
      <c r="A26" s="476"/>
      <c r="B26" s="479"/>
      <c r="C26" s="326" t="s">
        <v>144</v>
      </c>
      <c r="D26" s="457"/>
      <c r="E26" s="482"/>
      <c r="F26" s="457"/>
      <c r="G26" s="460"/>
      <c r="H26" s="460"/>
      <c r="I26" s="484"/>
      <c r="J26" s="484"/>
      <c r="K26" s="573"/>
      <c r="L26" s="487"/>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0"/>
      <c r="AJ26" s="463"/>
      <c r="AK26" s="466"/>
      <c r="AL26" s="466"/>
      <c r="AM26" s="463"/>
      <c r="AN26" s="463"/>
      <c r="AO26" s="463"/>
      <c r="AP26" s="448"/>
      <c r="AQ26" s="448"/>
      <c r="AR26" s="448"/>
      <c r="AS26" s="468"/>
      <c r="AT26" s="470"/>
      <c r="AU26" s="473"/>
      <c r="AV26" s="199"/>
      <c r="AW26" s="193"/>
      <c r="AX26" s="193"/>
      <c r="AY26" s="194"/>
      <c r="AZ26" s="194"/>
      <c r="BA26" s="194"/>
      <c r="BB26" s="194"/>
      <c r="BC26" s="191"/>
      <c r="BD26" s="195" t="e">
        <f>IF(AY26=Datos!$C$63,Datos!$C$73,IF(AY26=Datos!$C$64,Datos!$C$74,IF(AY26=Datos!$C$65,Datos!$C$75,"Revisar")))+IF(AZ26=Datos!$D$63,Datos!$D$73,IF(AZ26=Datos!$D$64,Datos!$D$74,"Revisar"))+IF(BA26=Datos!$E$63,Datos!$E$73,IF(BA26=Datos!$E$64,Datos!$E$74,"Revisar"))+IF(BC26=Datos!$G$63,Datos!$G$73,IF(BC26=Datos!$G$64,Datos!$G$74,IF(BC26=Datos!$G$65,Datos!$G$75,"Revisar")))</f>
        <v>#VALUE!</v>
      </c>
      <c r="BE26" s="195">
        <f>IF(AY26=Datos!$C$65,BD26,0)</f>
        <v>0</v>
      </c>
      <c r="BF26" s="195">
        <f>IF(OR(AY26=Datos!$C$63,AY26=Datos!$C$64),BD26,0)</f>
        <v>0</v>
      </c>
      <c r="BG26" s="448"/>
      <c r="BH26" s="448"/>
      <c r="BI26" s="448"/>
      <c r="BJ26" s="448"/>
      <c r="BK26" s="451"/>
      <c r="BL26" s="454"/>
      <c r="BM26" s="457"/>
      <c r="BN26" s="200"/>
      <c r="BO26" s="200"/>
      <c r="BP26" s="200"/>
      <c r="BQ26" s="200"/>
      <c r="BR26" s="201"/>
    </row>
    <row r="27" spans="1:70" ht="41.15" customHeight="1" thickBot="1" x14ac:dyDescent="0.4">
      <c r="A27" s="477"/>
      <c r="B27" s="480"/>
      <c r="C27" s="326" t="s">
        <v>144</v>
      </c>
      <c r="D27" s="458"/>
      <c r="E27" s="483"/>
      <c r="F27" s="458"/>
      <c r="G27" s="461"/>
      <c r="H27" s="461"/>
      <c r="I27" s="485"/>
      <c r="J27" s="485"/>
      <c r="K27" s="574"/>
      <c r="L27" s="488"/>
      <c r="M27" s="461"/>
      <c r="N27" s="461"/>
      <c r="O27" s="461"/>
      <c r="P27" s="461"/>
      <c r="Q27" s="461"/>
      <c r="R27" s="461"/>
      <c r="S27" s="461"/>
      <c r="T27" s="461"/>
      <c r="U27" s="461"/>
      <c r="V27" s="461"/>
      <c r="W27" s="461"/>
      <c r="X27" s="461"/>
      <c r="Y27" s="461"/>
      <c r="Z27" s="461"/>
      <c r="AA27" s="461"/>
      <c r="AB27" s="461"/>
      <c r="AC27" s="461"/>
      <c r="AD27" s="461"/>
      <c r="AE27" s="461"/>
      <c r="AF27" s="461"/>
      <c r="AG27" s="461"/>
      <c r="AH27" s="461"/>
      <c r="AI27" s="461"/>
      <c r="AJ27" s="464"/>
      <c r="AK27" s="467"/>
      <c r="AL27" s="467"/>
      <c r="AM27" s="464"/>
      <c r="AN27" s="464"/>
      <c r="AO27" s="464"/>
      <c r="AP27" s="449"/>
      <c r="AQ27" s="449"/>
      <c r="AR27" s="449"/>
      <c r="AS27" s="469"/>
      <c r="AT27" s="471"/>
      <c r="AU27" s="474"/>
      <c r="AV27" s="203"/>
      <c r="AW27" s="204"/>
      <c r="AX27" s="204"/>
      <c r="AY27" s="205"/>
      <c r="AZ27" s="205"/>
      <c r="BA27" s="205"/>
      <c r="BB27" s="205"/>
      <c r="BC27" s="202"/>
      <c r="BD27" s="206" t="e">
        <f>IF(AY27=Datos!$C$63,Datos!$C$73,IF(AY27=Datos!$C$64,Datos!$C$74,IF(AY27=Datos!$C$65,Datos!$C$75,"Revisar")))+IF(AZ27=Datos!$D$63,Datos!$D$73,IF(AZ27=Datos!$D$64,Datos!$D$74,"Revisar"))+IF(BA27=Datos!$E$63,Datos!$E$73,IF(BA27=Datos!$E$64,Datos!$E$74,"Revisar"))+IF(BC27=Datos!$G$63,Datos!$G$73,IF(BC27=Datos!$G$64,Datos!$G$74,IF(BC27=Datos!$G$65,Datos!$G$75,"Revisar")))</f>
        <v>#VALUE!</v>
      </c>
      <c r="BE27" s="206">
        <f>IF(AY27=Datos!$C$65,BD27,0)</f>
        <v>0</v>
      </c>
      <c r="BF27" s="206">
        <f>IF(OR(AY27=Datos!$C$63,AY27=Datos!$C$64),BD27,0)</f>
        <v>0</v>
      </c>
      <c r="BG27" s="449"/>
      <c r="BH27" s="449"/>
      <c r="BI27" s="449"/>
      <c r="BJ27" s="449"/>
      <c r="BK27" s="452"/>
      <c r="BL27" s="455"/>
      <c r="BM27" s="458"/>
      <c r="BN27" s="207"/>
      <c r="BO27" s="207"/>
      <c r="BP27" s="207"/>
      <c r="BQ27" s="207"/>
      <c r="BR27" s="208"/>
    </row>
    <row r="28" spans="1:70" s="246" customFormat="1" ht="41.15" customHeight="1" thickBot="1" x14ac:dyDescent="0.3">
      <c r="A28" s="577">
        <v>1</v>
      </c>
      <c r="B28" s="607" t="s">
        <v>274</v>
      </c>
      <c r="C28" s="327" t="s">
        <v>114</v>
      </c>
      <c r="D28" s="610" t="s">
        <v>114</v>
      </c>
      <c r="E28" s="613" t="s">
        <v>184</v>
      </c>
      <c r="F28" s="610" t="s">
        <v>126</v>
      </c>
      <c r="G28" s="616" t="s">
        <v>1</v>
      </c>
      <c r="H28" s="619" t="s">
        <v>70</v>
      </c>
      <c r="I28" s="622" t="s">
        <v>305</v>
      </c>
      <c r="J28" s="622" t="s">
        <v>422</v>
      </c>
      <c r="K28" s="622" t="s">
        <v>423</v>
      </c>
      <c r="L28" s="625" t="str">
        <f>CONCATENATE(I28," ",J28," ",K28)</f>
        <v>Posibilidad de afectación reputacional por insatisfacción de las necesidades de información debido a que no se identifican dichas necesidades y a que no se evalúa la efectividad de los canales de comunicación a través de los cuales se transmite información de interés a los grupos de valor de la entidad.</v>
      </c>
      <c r="M28" s="616" t="s">
        <v>0</v>
      </c>
      <c r="N28" s="616" t="s">
        <v>125</v>
      </c>
      <c r="O28" s="616" t="s">
        <v>125</v>
      </c>
      <c r="P28" s="616" t="s">
        <v>79</v>
      </c>
      <c r="Q28" s="616"/>
      <c r="R28" s="616"/>
      <c r="S28" s="616"/>
      <c r="T28" s="616"/>
      <c r="U28" s="616"/>
      <c r="V28" s="616"/>
      <c r="W28" s="616"/>
      <c r="X28" s="616"/>
      <c r="Y28" s="616"/>
      <c r="Z28" s="616"/>
      <c r="AA28" s="616"/>
      <c r="AB28" s="616"/>
      <c r="AC28" s="616"/>
      <c r="AD28" s="616"/>
      <c r="AE28" s="616"/>
      <c r="AF28" s="616"/>
      <c r="AG28" s="616"/>
      <c r="AH28" s="616"/>
      <c r="AI28" s="616"/>
      <c r="AJ28" s="651">
        <f>COUNTIF(Q28:AI31,"Si")</f>
        <v>0</v>
      </c>
      <c r="AK28" s="648">
        <f>IF((COUNTIF(P28:AI31,"Si"))&lt;=0,0,(IF((COUNTIF(P28:AI31,"Si"))&lt;=5,3,(IF(COUNTIF(P28:AI31,"Si")&lt;=11,4,5)))))</f>
        <v>0</v>
      </c>
      <c r="AL28" s="648">
        <f>IF((COUNTIF(P28:AI31,"Si"))&lt;=0,0,(IF((COUNTIF(P28:AI31,"Si"))&lt;=5,"MODERADO",(IF(COUNTIF(P28:AI31,"Si")&lt;=11,"ALTO","EXTREMO")))))</f>
        <v>0</v>
      </c>
      <c r="AM28" s="651">
        <v>3</v>
      </c>
      <c r="AN28" s="651"/>
      <c r="AO28" s="651" t="str">
        <f>IF(AN28="Rara vez",1,(IF(AN28="Improbable",2,(IF(AN28="Posible",3,IF(AN28="Probable",4,IF(AN28="Seguro",5,"Revisar")))))))</f>
        <v>Revisar</v>
      </c>
      <c r="AP28" s="638">
        <f>IF(F28="Corrupción",AO28,IF(AM28&lt;=2,1,IF(AM28&lt;=24,2,IF(AM28&lt;=500,3,IF(AM28&lt;=5000,4,IF(AM28&gt;5000,5,"Revisar"))))))</f>
        <v>2</v>
      </c>
      <c r="AQ28" s="638" t="str">
        <f>IF(F28="Corrupción",(IF(AP28=1,"Rara Vez",IF(AP28=2,"Improbable",IF(AP28=3,"Posible",IF(AP28=4,"Probable",IF(AP28=5,"Seguro","Revisar")))))),IF(AP28=1,"Muy Baja",IF(AP28=2,"Baja",IF(AP28=3,"Media",IF(AP28=4,"Alta","Muy Alta")))))</f>
        <v>Baja</v>
      </c>
      <c r="AR28" s="638">
        <f>IF(F28="Corrupción",AK28,(ROUND(((VLOOKUP(N28,Datos!$B$25:$C$29,2,FALSE)*Datos!$B$32)+(VLOOKUP(O28,Datos!$B$25:$C$29,2,FALSE)*Datos!$C$32)+(VLOOKUP(P28,Datos!$B$25:$C$29,2,FALSE)*Datos!$D$32))*5,0)))</f>
        <v>2</v>
      </c>
      <c r="AS28" s="639" t="str">
        <f>IF(AR28=1,"Insignificante",IF(AR28=2,"Menor",IF(AR28=3,"Moderado",IF(AR28=4,"Mayor","Catastrófico"))))</f>
        <v>Menor</v>
      </c>
      <c r="AT28" s="642">
        <f>_xlfn.NUMBERVALUE(CONCATENATE(AP28,AR28),"##")</f>
        <v>22</v>
      </c>
      <c r="AU28" s="645" t="str">
        <f>VLOOKUP(AT28,Datos!$I$37:$J$61,2,FALSE)</f>
        <v>MODERADO</v>
      </c>
      <c r="AV28" s="295" t="s">
        <v>424</v>
      </c>
      <c r="AW28" s="296" t="s">
        <v>425</v>
      </c>
      <c r="AX28" s="296" t="s">
        <v>426</v>
      </c>
      <c r="AY28" s="297" t="s">
        <v>12</v>
      </c>
      <c r="AZ28" s="297" t="s">
        <v>5</v>
      </c>
      <c r="BA28" s="297" t="s">
        <v>3</v>
      </c>
      <c r="BB28" s="297" t="s">
        <v>29</v>
      </c>
      <c r="BC28" s="294" t="s">
        <v>7</v>
      </c>
      <c r="BD28" s="253">
        <f>IF(AY28=Datos!$C$63,Datos!$C$73,IF(AY28=Datos!$C$64,Datos!$C$74,IF(AY28=Datos!$C$65,Datos!$C$75,"Revisar")))+IF(AZ28=Datos!$D$63,Datos!$D$73,IF(AZ28=Datos!$D$64,Datos!$D$74,"Revisar"))+IF(BA28=Datos!$E$63,Datos!$E$73,IF(BA28=Datos!$E$64,Datos!$E$74,"Revisar"))+IF(BC28=Datos!$G$63,Datos!$G$73,IF(BC28=Datos!$G$64,Datos!$G$74,IF(BC28=Datos!$G$65,Datos!$G$75,"Revisar")))</f>
        <v>0.54999999999999993</v>
      </c>
      <c r="BE28" s="253">
        <f>IF(AY28=Datos!$C$65,BD28,0)</f>
        <v>0</v>
      </c>
      <c r="BF28" s="253">
        <f>IF(OR(AY28=Datos!$C$63,AY28=Datos!$C$64),BD28,0)</f>
        <v>0.54999999999999993</v>
      </c>
      <c r="BG28" s="628">
        <f>IF(ROUND(AP28-SUM(BF28:BF31),0)&lt;=0,1,ROUND(AP28-SUM(BF28:BF31),0))</f>
        <v>1</v>
      </c>
      <c r="BH28" s="638" t="str">
        <f>IF(F28="Corrupción",(IF(BG28=1,"Rara Vez",IF(BG28=2,"Improbable",IF(BG28=3,"Posible",IF(BG28=4,"Probable","Seguro"))))),IF(BG28=1,"Muy Baja",IF(BG28=2,"Baja",IF(BG28=3,"Media",IF(BG28=4,"Alta","Muy Alta")))))</f>
        <v>Muy Baja</v>
      </c>
      <c r="BI28" s="628">
        <f>ROUND(AR28-SUM(BE28:BE31),0)</f>
        <v>2</v>
      </c>
      <c r="BJ28" s="628" t="str">
        <f>IF(BI28=1,"Insignificante",IF(BI28=2,"Menor",IF(BI28=3,"Moderado",IF(BI28=4,"Mayor","Catastrófico"))))</f>
        <v>Menor</v>
      </c>
      <c r="BK28" s="631">
        <f>_xlfn.NUMBERVALUE(CONCATENATE(BG28,BI28),"##")</f>
        <v>12</v>
      </c>
      <c r="BL28" s="634" t="str">
        <f>+VLOOKUP(BK28,Datos!$I$37:$J$65,2,FALSE)</f>
        <v>BAJO</v>
      </c>
      <c r="BM28" s="637" t="s">
        <v>233</v>
      </c>
      <c r="BN28" s="298"/>
      <c r="BO28" s="294"/>
      <c r="BP28" s="294"/>
      <c r="BQ28" s="294"/>
      <c r="BR28" s="299"/>
    </row>
    <row r="29" spans="1:70" s="246" customFormat="1" ht="41.15" customHeight="1" thickBot="1" x14ac:dyDescent="0.3">
      <c r="A29" s="578"/>
      <c r="B29" s="608"/>
      <c r="C29" s="327" t="s">
        <v>114</v>
      </c>
      <c r="D29" s="611"/>
      <c r="E29" s="614"/>
      <c r="F29" s="611"/>
      <c r="G29" s="617"/>
      <c r="H29" s="620"/>
      <c r="I29" s="623"/>
      <c r="J29" s="623"/>
      <c r="K29" s="623"/>
      <c r="L29" s="626"/>
      <c r="M29" s="617"/>
      <c r="N29" s="617"/>
      <c r="O29" s="617"/>
      <c r="P29" s="617"/>
      <c r="Q29" s="617"/>
      <c r="R29" s="617"/>
      <c r="S29" s="617"/>
      <c r="T29" s="617"/>
      <c r="U29" s="617"/>
      <c r="V29" s="617"/>
      <c r="W29" s="617"/>
      <c r="X29" s="617"/>
      <c r="Y29" s="617"/>
      <c r="Z29" s="617"/>
      <c r="AA29" s="617"/>
      <c r="AB29" s="617"/>
      <c r="AC29" s="617"/>
      <c r="AD29" s="617"/>
      <c r="AE29" s="617"/>
      <c r="AF29" s="617"/>
      <c r="AG29" s="617"/>
      <c r="AH29" s="617"/>
      <c r="AI29" s="617"/>
      <c r="AJ29" s="652"/>
      <c r="AK29" s="649"/>
      <c r="AL29" s="649"/>
      <c r="AM29" s="652"/>
      <c r="AN29" s="652"/>
      <c r="AO29" s="652"/>
      <c r="AP29" s="629"/>
      <c r="AQ29" s="629"/>
      <c r="AR29" s="629"/>
      <c r="AS29" s="640"/>
      <c r="AT29" s="643"/>
      <c r="AU29" s="646"/>
      <c r="AV29" s="302"/>
      <c r="AW29" s="296"/>
      <c r="AX29" s="296"/>
      <c r="AY29" s="303"/>
      <c r="AZ29" s="303"/>
      <c r="BA29" s="303"/>
      <c r="BB29" s="303"/>
      <c r="BC29" s="301"/>
      <c r="BD29" s="304" t="e">
        <f>IF(AY29=Datos!$C$63,Datos!$C$73,IF(AY29=Datos!$C$64,Datos!$C$74,IF(AY29=Datos!$C$65,Datos!$C$75,"Revisar")))+IF(AZ29=Datos!$D$63,Datos!$D$73,IF(AZ29=Datos!$D$64,Datos!$D$74,"Revisar"))+IF(BA29=Datos!$E$63,Datos!$E$73,IF(BA29=Datos!$E$64,Datos!$E$74,"Revisar"))+IF(BC29=Datos!$G$63,Datos!$G$73,IF(BC29=Datos!$G$64,Datos!$G$74,IF(BC29=Datos!$G$65,Datos!$G$75,"Revisar")))</f>
        <v>#VALUE!</v>
      </c>
      <c r="BE29" s="304">
        <f>IF(AY29=Datos!$C$65,BD29,0)</f>
        <v>0</v>
      </c>
      <c r="BF29" s="304">
        <f>IF(OR(AY29=Datos!$C$63,AY29=Datos!$C$64),BD29,0)</f>
        <v>0</v>
      </c>
      <c r="BG29" s="629"/>
      <c r="BH29" s="629"/>
      <c r="BI29" s="629"/>
      <c r="BJ29" s="629"/>
      <c r="BK29" s="632"/>
      <c r="BL29" s="635"/>
      <c r="BM29" s="611"/>
      <c r="BN29" s="305"/>
      <c r="BO29" s="301"/>
      <c r="BP29" s="301"/>
      <c r="BQ29" s="301"/>
      <c r="BR29" s="306"/>
    </row>
    <row r="30" spans="1:70" s="246" customFormat="1" ht="41.15" customHeight="1" thickBot="1" x14ac:dyDescent="0.3">
      <c r="A30" s="578"/>
      <c r="B30" s="608"/>
      <c r="C30" s="327" t="s">
        <v>114</v>
      </c>
      <c r="D30" s="611"/>
      <c r="E30" s="614"/>
      <c r="F30" s="611"/>
      <c r="G30" s="617"/>
      <c r="H30" s="620"/>
      <c r="I30" s="623"/>
      <c r="J30" s="623"/>
      <c r="K30" s="623"/>
      <c r="L30" s="626"/>
      <c r="M30" s="617"/>
      <c r="N30" s="617"/>
      <c r="O30" s="617"/>
      <c r="P30" s="617"/>
      <c r="Q30" s="617"/>
      <c r="R30" s="617"/>
      <c r="S30" s="617"/>
      <c r="T30" s="617"/>
      <c r="U30" s="617"/>
      <c r="V30" s="617"/>
      <c r="W30" s="617"/>
      <c r="X30" s="617"/>
      <c r="Y30" s="617"/>
      <c r="Z30" s="617"/>
      <c r="AA30" s="617"/>
      <c r="AB30" s="617"/>
      <c r="AC30" s="617"/>
      <c r="AD30" s="617"/>
      <c r="AE30" s="617"/>
      <c r="AF30" s="617"/>
      <c r="AG30" s="617"/>
      <c r="AH30" s="617"/>
      <c r="AI30" s="617"/>
      <c r="AJ30" s="652"/>
      <c r="AK30" s="649"/>
      <c r="AL30" s="649"/>
      <c r="AM30" s="652"/>
      <c r="AN30" s="652"/>
      <c r="AO30" s="652"/>
      <c r="AP30" s="629"/>
      <c r="AQ30" s="629"/>
      <c r="AR30" s="629"/>
      <c r="AS30" s="640"/>
      <c r="AT30" s="643"/>
      <c r="AU30" s="646"/>
      <c r="AV30" s="307"/>
      <c r="AW30" s="308"/>
      <c r="AX30" s="308"/>
      <c r="AY30" s="303"/>
      <c r="AZ30" s="303"/>
      <c r="BA30" s="303"/>
      <c r="BB30" s="303"/>
      <c r="BC30" s="301"/>
      <c r="BD30" s="304" t="e">
        <f>IF(AY30=Datos!$C$63,Datos!$C$73,IF(AY30=Datos!$C$64,Datos!$C$74,IF(AY30=Datos!$C$65,Datos!$C$75,"Revisar")))+IF(AZ30=Datos!$D$63,Datos!$D$73,IF(AZ30=Datos!$D$64,Datos!$D$74,"Revisar"))+IF(BA30=Datos!$E$63,Datos!$E$73,IF(BA30=Datos!$E$64,Datos!$E$74,"Revisar"))+IF(BC30=Datos!$G$63,Datos!$G$73,IF(BC30=Datos!$G$64,Datos!$G$74,IF(BC30=Datos!$G$65,Datos!$G$75,"Revisar")))</f>
        <v>#VALUE!</v>
      </c>
      <c r="BE30" s="304">
        <f>IF(AY30=Datos!$C$65,BD30,0)</f>
        <v>0</v>
      </c>
      <c r="BF30" s="304">
        <f>IF(OR(AY30=Datos!$C$63,AY30=Datos!$C$64),BD30,0)</f>
        <v>0</v>
      </c>
      <c r="BG30" s="629"/>
      <c r="BH30" s="629"/>
      <c r="BI30" s="629"/>
      <c r="BJ30" s="629"/>
      <c r="BK30" s="632"/>
      <c r="BL30" s="635"/>
      <c r="BM30" s="611"/>
      <c r="BN30" s="309"/>
      <c r="BO30" s="309"/>
      <c r="BP30" s="309"/>
      <c r="BQ30" s="309"/>
      <c r="BR30" s="310"/>
    </row>
    <row r="31" spans="1:70" s="246" customFormat="1" ht="41.15" customHeight="1" thickBot="1" x14ac:dyDescent="0.3">
      <c r="A31" s="579"/>
      <c r="B31" s="609"/>
      <c r="C31" s="327" t="s">
        <v>114</v>
      </c>
      <c r="D31" s="612"/>
      <c r="E31" s="615"/>
      <c r="F31" s="612"/>
      <c r="G31" s="618"/>
      <c r="H31" s="621"/>
      <c r="I31" s="624"/>
      <c r="J31" s="624"/>
      <c r="K31" s="624"/>
      <c r="L31" s="627"/>
      <c r="M31" s="618"/>
      <c r="N31" s="618"/>
      <c r="O31" s="618"/>
      <c r="P31" s="618"/>
      <c r="Q31" s="618"/>
      <c r="R31" s="618"/>
      <c r="S31" s="618"/>
      <c r="T31" s="618"/>
      <c r="U31" s="618"/>
      <c r="V31" s="618"/>
      <c r="W31" s="618"/>
      <c r="X31" s="618"/>
      <c r="Y31" s="618"/>
      <c r="Z31" s="618"/>
      <c r="AA31" s="618"/>
      <c r="AB31" s="618"/>
      <c r="AC31" s="618"/>
      <c r="AD31" s="618"/>
      <c r="AE31" s="618"/>
      <c r="AF31" s="618"/>
      <c r="AG31" s="618"/>
      <c r="AH31" s="618"/>
      <c r="AI31" s="618"/>
      <c r="AJ31" s="653"/>
      <c r="AK31" s="650"/>
      <c r="AL31" s="650"/>
      <c r="AM31" s="653"/>
      <c r="AN31" s="653"/>
      <c r="AO31" s="653"/>
      <c r="AP31" s="630"/>
      <c r="AQ31" s="630"/>
      <c r="AR31" s="630"/>
      <c r="AS31" s="641"/>
      <c r="AT31" s="644"/>
      <c r="AU31" s="647"/>
      <c r="AV31" s="313"/>
      <c r="AW31" s="314"/>
      <c r="AX31" s="314"/>
      <c r="AY31" s="315"/>
      <c r="AZ31" s="315"/>
      <c r="BA31" s="315"/>
      <c r="BB31" s="315"/>
      <c r="BC31" s="312"/>
      <c r="BD31" s="316" t="e">
        <f>IF(AY31=Datos!$C$63,Datos!$C$73,IF(AY31=Datos!$C$64,Datos!$C$74,IF(AY31=Datos!$C$65,Datos!$C$75,"Revisar")))+IF(AZ31=Datos!$D$63,Datos!$D$73,IF(AZ31=Datos!$D$64,Datos!$D$74,"Revisar"))+IF(BA31=Datos!$E$63,Datos!$E$73,IF(BA31=Datos!$E$64,Datos!$E$74,"Revisar"))+IF(BC31=Datos!$G$63,Datos!$G$73,IF(BC31=Datos!$G$64,Datos!$G$74,IF(BC31=Datos!$G$65,Datos!$G$75,"Revisar")))</f>
        <v>#VALUE!</v>
      </c>
      <c r="BE31" s="316">
        <f>IF(AY31=Datos!$C$65,BD31,0)</f>
        <v>0</v>
      </c>
      <c r="BF31" s="316">
        <f>IF(OR(AY31=Datos!$C$63,AY31=Datos!$C$64),BD31,0)</f>
        <v>0</v>
      </c>
      <c r="BG31" s="630"/>
      <c r="BH31" s="630"/>
      <c r="BI31" s="630"/>
      <c r="BJ31" s="630"/>
      <c r="BK31" s="633"/>
      <c r="BL31" s="636"/>
      <c r="BM31" s="612"/>
      <c r="BN31" s="317"/>
      <c r="BO31" s="317"/>
      <c r="BP31" s="317"/>
      <c r="BQ31" s="317"/>
      <c r="BR31" s="318"/>
    </row>
    <row r="32" spans="1:70" s="138" customFormat="1" ht="41.15" customHeight="1" thickBot="1" x14ac:dyDescent="0.35">
      <c r="A32" s="496">
        <v>1</v>
      </c>
      <c r="B32" s="497" t="s">
        <v>134</v>
      </c>
      <c r="C32" s="326" t="s">
        <v>121</v>
      </c>
      <c r="D32" s="498" t="s">
        <v>121</v>
      </c>
      <c r="E32" s="499" t="s">
        <v>192</v>
      </c>
      <c r="F32" s="498" t="s">
        <v>126</v>
      </c>
      <c r="G32" s="495" t="s">
        <v>1</v>
      </c>
      <c r="H32" s="495" t="s">
        <v>70</v>
      </c>
      <c r="I32" s="500" t="s">
        <v>333</v>
      </c>
      <c r="J32" s="500" t="s">
        <v>350</v>
      </c>
      <c r="K32" s="500" t="s">
        <v>351</v>
      </c>
      <c r="L32" s="501" t="str">
        <f>CONCATENATE(I32," ",J32," ",K32)</f>
        <v>Posibilidad de afectación operacional y reputacional por incumplimiento en la ejecución de las actividades contenidas en el Plan de Auditorías y Seguimientos aprobado para la vigencia, debido a deficiencias en la Planeación anual y de las actividades individuales</v>
      </c>
      <c r="M32" s="495" t="s">
        <v>0</v>
      </c>
      <c r="N32" s="495" t="s">
        <v>125</v>
      </c>
      <c r="O32" s="495" t="s">
        <v>79</v>
      </c>
      <c r="P32" s="495" t="s">
        <v>78</v>
      </c>
      <c r="Q32" s="495"/>
      <c r="R32" s="495"/>
      <c r="S32" s="495"/>
      <c r="T32" s="495"/>
      <c r="U32" s="495"/>
      <c r="V32" s="495"/>
      <c r="W32" s="495"/>
      <c r="X32" s="495"/>
      <c r="Y32" s="495"/>
      <c r="Z32" s="495"/>
      <c r="AA32" s="495"/>
      <c r="AB32" s="495"/>
      <c r="AC32" s="495"/>
      <c r="AD32" s="495"/>
      <c r="AE32" s="495"/>
      <c r="AF32" s="495"/>
      <c r="AG32" s="495"/>
      <c r="AH32" s="495"/>
      <c r="AI32" s="495"/>
      <c r="AJ32" s="489">
        <f>COUNTIF(Q32:AI35,"Si")</f>
        <v>0</v>
      </c>
      <c r="AK32" s="490">
        <f>IF((COUNTIF(P32:AI35,"Si"))&lt;=0,0,(IF((COUNTIF(P32:AI35,"Si"))&lt;=5,3,(IF(COUNTIF(P32:AI35,"Si")&lt;=11,4,5)))))</f>
        <v>0</v>
      </c>
      <c r="AL32" s="490">
        <f>IF((COUNTIF(P32:AI35,"Si"))&lt;=0,0,(IF((COUNTIF(P32:AI35,"Si"))&lt;=5,"MODERADO",(IF(COUNTIF(P32:AI35,"Si")&lt;=11,"ALTO","EXTREMO")))))</f>
        <v>0</v>
      </c>
      <c r="AM32" s="489">
        <v>30</v>
      </c>
      <c r="AN32" s="489"/>
      <c r="AO32" s="489" t="str">
        <f t="shared" ref="AO32" si="6">IF(AN32="Rara vez",1,(IF(AN32="Improbable",2,(IF(AN32="Posible",3,IF(AN32="Probable",4,IF(AN32="Seguro",5,"Revisar")))))))</f>
        <v>Revisar</v>
      </c>
      <c r="AP32" s="491">
        <f t="shared" ref="AP32" si="7">IF(F32="Corrupción",AO32,IF(AM32&lt;=2,1,IF(AM32&lt;=24,2,IF(AM32&lt;=500,3,IF(AM32&lt;=5000,4,IF(AM32&gt;5000,5,"Revisar"))))))</f>
        <v>3</v>
      </c>
      <c r="AQ32" s="491" t="str">
        <f t="shared" ref="AQ32" si="8">IF(F32="Corrupción",(IF(AP32=1,"Rara Vez",IF(AP32=2,"Improbable",IF(AP32=3,"Posible",IF(AP32=4,"Probable",IF(AP32=5,"Seguro","Revisar")))))),IF(AP32=1,"Muy Baja",IF(AP32=2,"Baja",IF(AP32=3,"Media",IF(AP32=4,"Alta","Muy Alta")))))</f>
        <v>Media</v>
      </c>
      <c r="AR32" s="491">
        <f>IF(F32="Corrupción",AK32,(ROUND(((VLOOKUP(N32,Datos!$B$25:$C$29,2,FALSE)*Datos!$B$32)+(VLOOKUP(O32,Datos!$B$25:$C$29,2,FALSE)*Datos!$C$32)+(VLOOKUP(P32,Datos!$B$25:$C$29,2,FALSE)*Datos!$D$32))*5,0)))</f>
        <v>2</v>
      </c>
      <c r="AS32" s="492" t="str">
        <f>IF(AR32=1,"Insignificante",IF(AR32=2,"Menor",IF(AR32=3,"Moderado",IF(AR32=4,"Mayor","Catastrófico"))))</f>
        <v>Menor</v>
      </c>
      <c r="AT32" s="493">
        <f>_xlfn.NUMBERVALUE(CONCATENATE(AP32,AR32),"##")</f>
        <v>32</v>
      </c>
      <c r="AU32" s="494" t="str">
        <f>VLOOKUP(AT32,Datos!$I$37:$J$61,2,FALSE)</f>
        <v>MODERADO</v>
      </c>
      <c r="AV32" s="186" t="s">
        <v>352</v>
      </c>
      <c r="AW32" s="187" t="s">
        <v>353</v>
      </c>
      <c r="AX32" s="187" t="s">
        <v>354</v>
      </c>
      <c r="AY32" s="188" t="s">
        <v>4</v>
      </c>
      <c r="AZ32" s="188" t="s">
        <v>5</v>
      </c>
      <c r="BA32" s="188" t="s">
        <v>3</v>
      </c>
      <c r="BB32" s="188" t="s">
        <v>26</v>
      </c>
      <c r="BC32" s="185" t="s">
        <v>7</v>
      </c>
      <c r="BD32" s="145">
        <f>IF(AY32=Datos!$C$63,Datos!$C$73,IF(AY32=Datos!$C$64,Datos!$C$74,IF(AY32=Datos!$C$65,Datos!$C$75,"Revisar")))+IF(AZ32=Datos!$D$63,Datos!$D$73,IF(AZ32=Datos!$D$64,Datos!$D$74,"Revisar"))+IF(BA32=Datos!$E$63,Datos!$E$73,IF(BA32=Datos!$E$64,Datos!$E$74,"Revisar"))+IF(BC32=Datos!$G$63,Datos!$G$73,IF(BC32=Datos!$G$64,Datos!$G$74,IF(BC32=Datos!$G$65,Datos!$G$75,"Revisar")))</f>
        <v>0.65</v>
      </c>
      <c r="BE32" s="145">
        <f>IF(AY32=Datos!$C$65,BD32,0)</f>
        <v>0</v>
      </c>
      <c r="BF32" s="145">
        <f>IF(OR(AY32=Datos!$C$63,AY32=Datos!$C$64),BD32,0)</f>
        <v>0.65</v>
      </c>
      <c r="BG32" s="447">
        <f>IF(ROUND(AP32-SUM(BF32:BF35),0)&lt;=0,1,ROUND(AP32-SUM(BF32:BF35),0))</f>
        <v>2</v>
      </c>
      <c r="BH32" s="491" t="str">
        <f>IF(F32="Corrupción",(IF(BG32=1,"Rara Vez",IF(BG32=2,"Improbable",IF(BG32=3,"Posible",IF(BG32=4,"Probable","Seguro"))))),IF(BG32=1,"Muy Baja",IF(BG32=2,"Baja",IF(BG32=3,"Media",IF(BG32=4,"Alta","Muy Alta")))))</f>
        <v>Baja</v>
      </c>
      <c r="BI32" s="447">
        <f>ROUND(AR32-SUM(BE32:BE35),0)</f>
        <v>2</v>
      </c>
      <c r="BJ32" s="447" t="str">
        <f>IF(BI32=1,"Insignificante",IF(BI32=2,"Menor",IF(BI32=3,"Moderado",IF(BI32=4,"Mayor","Catastrófico"))))</f>
        <v>Menor</v>
      </c>
      <c r="BK32" s="450">
        <f>_xlfn.NUMBERVALUE(CONCATENATE(BG32,BI32),"##")</f>
        <v>22</v>
      </c>
      <c r="BL32" s="453" t="str">
        <f>+VLOOKUP(BK32,Datos!$I$37:$J$65,2,FALSE)</f>
        <v>MODERADO</v>
      </c>
      <c r="BM32" s="456" t="s">
        <v>236</v>
      </c>
      <c r="BN32" s="189" t="s">
        <v>355</v>
      </c>
      <c r="BO32" s="185" t="s">
        <v>353</v>
      </c>
      <c r="BP32" s="222">
        <v>45870</v>
      </c>
      <c r="BQ32" s="222">
        <v>45992</v>
      </c>
      <c r="BR32" s="233" t="s">
        <v>356</v>
      </c>
    </row>
    <row r="33" spans="1:70" ht="41.15" customHeight="1" thickBot="1" x14ac:dyDescent="0.4">
      <c r="A33" s="476"/>
      <c r="B33" s="479"/>
      <c r="C33" s="326" t="s">
        <v>121</v>
      </c>
      <c r="D33" s="457"/>
      <c r="E33" s="482"/>
      <c r="F33" s="457"/>
      <c r="G33" s="460"/>
      <c r="H33" s="460"/>
      <c r="I33" s="484"/>
      <c r="J33" s="484"/>
      <c r="K33" s="484"/>
      <c r="L33" s="487"/>
      <c r="M33" s="460"/>
      <c r="N33" s="460"/>
      <c r="O33" s="460"/>
      <c r="P33" s="460"/>
      <c r="Q33" s="460"/>
      <c r="R33" s="460"/>
      <c r="S33" s="460"/>
      <c r="T33" s="460"/>
      <c r="U33" s="460"/>
      <c r="V33" s="460"/>
      <c r="W33" s="460"/>
      <c r="X33" s="460"/>
      <c r="Y33" s="460"/>
      <c r="Z33" s="460"/>
      <c r="AA33" s="460"/>
      <c r="AB33" s="460"/>
      <c r="AC33" s="460"/>
      <c r="AD33" s="460"/>
      <c r="AE33" s="460"/>
      <c r="AF33" s="460"/>
      <c r="AG33" s="460"/>
      <c r="AH33" s="460"/>
      <c r="AI33" s="460"/>
      <c r="AJ33" s="463"/>
      <c r="AK33" s="466"/>
      <c r="AL33" s="466"/>
      <c r="AM33" s="463"/>
      <c r="AN33" s="463"/>
      <c r="AO33" s="463"/>
      <c r="AP33" s="448"/>
      <c r="AQ33" s="448"/>
      <c r="AR33" s="448"/>
      <c r="AS33" s="468"/>
      <c r="AT33" s="470"/>
      <c r="AU33" s="473"/>
      <c r="AV33" s="192"/>
      <c r="AW33" s="193"/>
      <c r="AX33" s="193"/>
      <c r="AY33" s="188"/>
      <c r="AZ33" s="188"/>
      <c r="BA33" s="188"/>
      <c r="BB33" s="188"/>
      <c r="BC33" s="185"/>
      <c r="BD33" s="195" t="e">
        <f>IF(AY33=Datos!$C$63,Datos!$C$73,IF(AY33=Datos!$C$64,Datos!$C$74,IF(AY33=Datos!$C$65,Datos!$C$75,"Revisar")))+IF(AZ33=Datos!$D$63,Datos!$D$73,IF(AZ33=Datos!$D$64,Datos!$D$74,"Revisar"))+IF(BA33=Datos!$E$63,Datos!$E$73,IF(BA33=Datos!$E$64,Datos!$E$74,"Revisar"))+IF(BC33=Datos!$G$63,Datos!$G$73,IF(BC33=Datos!$G$64,Datos!$G$74,IF(BC33=Datos!$G$65,Datos!$G$75,"Revisar")))</f>
        <v>#VALUE!</v>
      </c>
      <c r="BE33" s="195">
        <f>IF(AY33=Datos!$C$65,BD33,0)</f>
        <v>0</v>
      </c>
      <c r="BF33" s="195">
        <f>IF(OR(AY33=Datos!$C$63,AY33=Datos!$C$64),BD33,0)</f>
        <v>0</v>
      </c>
      <c r="BG33" s="448"/>
      <c r="BH33" s="448"/>
      <c r="BI33" s="448"/>
      <c r="BJ33" s="448"/>
      <c r="BK33" s="451"/>
      <c r="BL33" s="454"/>
      <c r="BM33" s="457"/>
      <c r="BN33" s="196"/>
      <c r="BO33" s="191"/>
      <c r="BP33" s="191"/>
      <c r="BQ33" s="191"/>
      <c r="BR33" s="197"/>
    </row>
    <row r="34" spans="1:70" ht="41.15" customHeight="1" thickBot="1" x14ac:dyDescent="0.4">
      <c r="A34" s="476"/>
      <c r="B34" s="479"/>
      <c r="C34" s="326" t="s">
        <v>121</v>
      </c>
      <c r="D34" s="457"/>
      <c r="E34" s="482"/>
      <c r="F34" s="457"/>
      <c r="G34" s="460"/>
      <c r="H34" s="460"/>
      <c r="I34" s="484"/>
      <c r="J34" s="484"/>
      <c r="K34" s="484"/>
      <c r="L34" s="487"/>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0"/>
      <c r="AJ34" s="463"/>
      <c r="AK34" s="466"/>
      <c r="AL34" s="466"/>
      <c r="AM34" s="463"/>
      <c r="AN34" s="463"/>
      <c r="AO34" s="463"/>
      <c r="AP34" s="448"/>
      <c r="AQ34" s="448"/>
      <c r="AR34" s="448"/>
      <c r="AS34" s="468"/>
      <c r="AT34" s="470"/>
      <c r="AU34" s="473"/>
      <c r="AV34" s="199"/>
      <c r="AW34" s="193"/>
      <c r="AX34" s="193"/>
      <c r="AY34" s="188"/>
      <c r="AZ34" s="188"/>
      <c r="BA34" s="188"/>
      <c r="BB34" s="188"/>
      <c r="BC34" s="185"/>
      <c r="BD34" s="195" t="e">
        <f>IF(AY34=Datos!$C$63,Datos!$C$73,IF(AY34=Datos!$C$64,Datos!$C$74,IF(AY34=Datos!$C$65,Datos!$C$75,"Revisar")))+IF(AZ34=Datos!$D$63,Datos!$D$73,IF(AZ34=Datos!$D$64,Datos!$D$74,"Revisar"))+IF(BA34=Datos!$E$63,Datos!$E$73,IF(BA34=Datos!$E$64,Datos!$E$74,"Revisar"))+IF(BC34=Datos!$G$63,Datos!$G$73,IF(BC34=Datos!$G$64,Datos!$G$74,IF(BC34=Datos!$G$65,Datos!$G$75,"Revisar")))</f>
        <v>#VALUE!</v>
      </c>
      <c r="BE34" s="195">
        <f>IF(AY34=Datos!$C$65,BD34,0)</f>
        <v>0</v>
      </c>
      <c r="BF34" s="195">
        <f>IF(OR(AY34=Datos!$C$63,AY34=Datos!$C$64),BD34,0)</f>
        <v>0</v>
      </c>
      <c r="BG34" s="448"/>
      <c r="BH34" s="448"/>
      <c r="BI34" s="448"/>
      <c r="BJ34" s="448"/>
      <c r="BK34" s="451"/>
      <c r="BL34" s="454"/>
      <c r="BM34" s="457"/>
      <c r="BN34" s="200"/>
      <c r="BO34" s="200"/>
      <c r="BP34" s="200"/>
      <c r="BQ34" s="200"/>
      <c r="BR34" s="201"/>
    </row>
    <row r="35" spans="1:70" ht="41.15" customHeight="1" thickBot="1" x14ac:dyDescent="0.4">
      <c r="A35" s="563"/>
      <c r="B35" s="564"/>
      <c r="C35" s="326" t="s">
        <v>121</v>
      </c>
      <c r="D35" s="547"/>
      <c r="E35" s="565"/>
      <c r="F35" s="547"/>
      <c r="G35" s="566"/>
      <c r="H35" s="566"/>
      <c r="I35" s="484"/>
      <c r="J35" s="484"/>
      <c r="K35" s="484"/>
      <c r="L35" s="568"/>
      <c r="M35" s="566"/>
      <c r="N35" s="566"/>
      <c r="O35" s="566"/>
      <c r="P35" s="566"/>
      <c r="Q35" s="566"/>
      <c r="R35" s="566"/>
      <c r="S35" s="566"/>
      <c r="T35" s="566"/>
      <c r="U35" s="566"/>
      <c r="V35" s="566"/>
      <c r="W35" s="566"/>
      <c r="X35" s="566"/>
      <c r="Y35" s="566"/>
      <c r="Z35" s="566"/>
      <c r="AA35" s="566"/>
      <c r="AB35" s="566"/>
      <c r="AC35" s="566"/>
      <c r="AD35" s="566"/>
      <c r="AE35" s="566"/>
      <c r="AF35" s="566"/>
      <c r="AG35" s="566"/>
      <c r="AH35" s="566"/>
      <c r="AI35" s="566"/>
      <c r="AJ35" s="542"/>
      <c r="AK35" s="654"/>
      <c r="AL35" s="654"/>
      <c r="AM35" s="542"/>
      <c r="AN35" s="542"/>
      <c r="AO35" s="542"/>
      <c r="AP35" s="543"/>
      <c r="AQ35" s="543"/>
      <c r="AR35" s="543"/>
      <c r="AS35" s="468"/>
      <c r="AT35" s="470"/>
      <c r="AU35" s="544"/>
      <c r="AV35" s="230"/>
      <c r="AW35" s="226"/>
      <c r="AX35" s="226"/>
      <c r="AY35" s="221"/>
      <c r="AZ35" s="221"/>
      <c r="BA35" s="221"/>
      <c r="BB35" s="221"/>
      <c r="BC35" s="220"/>
      <c r="BD35" s="211" t="e">
        <f>IF(AY35=Datos!$C$63,Datos!$C$73,IF(AY35=Datos!$C$64,Datos!$C$74,IF(AY35=Datos!$C$65,Datos!$C$75,"Revisar")))+IF(AZ35=Datos!$D$63,Datos!$D$73,IF(AZ35=Datos!$D$64,Datos!$D$74,"Revisar"))+IF(BA35=Datos!$E$63,Datos!$E$73,IF(BA35=Datos!$E$64,Datos!$E$74,"Revisar"))+IF(BC35=Datos!$G$63,Datos!$G$73,IF(BC35=Datos!$G$64,Datos!$G$74,IF(BC35=Datos!$G$65,Datos!$G$75,"Revisar")))</f>
        <v>#VALUE!</v>
      </c>
      <c r="BE35" s="211">
        <f>IF(AY35=Datos!$C$65,BD35,0)</f>
        <v>0</v>
      </c>
      <c r="BF35" s="211">
        <f>IF(OR(AY35=Datos!$C$63,AY35=Datos!$C$64),BD35,0)</f>
        <v>0</v>
      </c>
      <c r="BG35" s="543"/>
      <c r="BH35" s="543"/>
      <c r="BI35" s="543"/>
      <c r="BJ35" s="543"/>
      <c r="BK35" s="545"/>
      <c r="BL35" s="546"/>
      <c r="BM35" s="547"/>
      <c r="BN35" s="212"/>
      <c r="BO35" s="212"/>
      <c r="BP35" s="212"/>
      <c r="BQ35" s="212"/>
      <c r="BR35" s="213"/>
    </row>
    <row r="36" spans="1:70" s="138" customFormat="1" ht="41.15" customHeight="1" thickBot="1" x14ac:dyDescent="0.35">
      <c r="A36" s="496">
        <v>2</v>
      </c>
      <c r="B36" s="497" t="s">
        <v>134</v>
      </c>
      <c r="C36" s="326" t="s">
        <v>121</v>
      </c>
      <c r="D36" s="498" t="s">
        <v>121</v>
      </c>
      <c r="E36" s="499" t="s">
        <v>192</v>
      </c>
      <c r="F36" s="498" t="s">
        <v>127</v>
      </c>
      <c r="G36" s="495" t="s">
        <v>75</v>
      </c>
      <c r="H36" s="495" t="s">
        <v>246</v>
      </c>
      <c r="I36" s="495" t="s">
        <v>357</v>
      </c>
      <c r="J36" s="495" t="s">
        <v>358</v>
      </c>
      <c r="K36" s="495" t="s">
        <v>359</v>
      </c>
      <c r="L36" s="501" t="str">
        <f>CONCATENATE(I36," ",J36," ",K36)</f>
        <v>Posibilidad de recibir o solicitar dádiva o cualquier beneficio propio o de terceros en la elaboración de informes por omitir o adulterar información relevante frente a situaciones observadas en el desarrollo de las diferentes evaluaciones, auditorías y/o seguimientos establecidos en el Plan Anual de Auditorías y Seguimientos debido a la falta de ética profesional de los funcionarios y/o contratistas del GIT de Control Interno</v>
      </c>
      <c r="M36" s="495" t="s">
        <v>17</v>
      </c>
      <c r="N36" s="495"/>
      <c r="O36" s="495"/>
      <c r="P36" s="495"/>
      <c r="Q36" s="495" t="s">
        <v>169</v>
      </c>
      <c r="R36" s="495" t="s">
        <v>169</v>
      </c>
      <c r="S36" s="495" t="s">
        <v>168</v>
      </c>
      <c r="T36" s="495" t="s">
        <v>168</v>
      </c>
      <c r="U36" s="495" t="s">
        <v>169</v>
      </c>
      <c r="V36" s="495" t="s">
        <v>168</v>
      </c>
      <c r="W36" s="495" t="s">
        <v>168</v>
      </c>
      <c r="X36" s="495" t="s">
        <v>168</v>
      </c>
      <c r="Y36" s="495" t="s">
        <v>168</v>
      </c>
      <c r="Z36" s="495" t="s">
        <v>169</v>
      </c>
      <c r="AA36" s="495" t="s">
        <v>169</v>
      </c>
      <c r="AB36" s="495" t="s">
        <v>169</v>
      </c>
      <c r="AC36" s="495" t="s">
        <v>168</v>
      </c>
      <c r="AD36" s="495" t="s">
        <v>169</v>
      </c>
      <c r="AE36" s="495" t="s">
        <v>169</v>
      </c>
      <c r="AF36" s="495" t="s">
        <v>168</v>
      </c>
      <c r="AG36" s="495" t="s">
        <v>168</v>
      </c>
      <c r="AH36" s="495" t="s">
        <v>168</v>
      </c>
      <c r="AI36" s="495" t="s">
        <v>168</v>
      </c>
      <c r="AJ36" s="489">
        <f>COUNTIF(Q36:AI39,"Si")</f>
        <v>8</v>
      </c>
      <c r="AK36" s="490">
        <f>IF((COUNTIF(P36:AI39,"Si"))&lt;=0,0,(IF((COUNTIF(P36:AI39,"Si"))&lt;=5,3,(IF(COUNTIF(P36:AI39,"Si")&lt;=11,4,5)))))</f>
        <v>4</v>
      </c>
      <c r="AL36" s="490" t="str">
        <f>IF((COUNTIF(P36:AI39,"Si"))&lt;=0,0,(IF((COUNTIF(P36:AI39,"Si"))&lt;=5,"MODERADO",(IF(COUNTIF(P36:AI39,"Si")&lt;=11,"ALTO","EXTREMO")))))</f>
        <v>ALTO</v>
      </c>
      <c r="AM36" s="489"/>
      <c r="AN36" s="489" t="s">
        <v>209</v>
      </c>
      <c r="AO36" s="489">
        <f t="shared" ref="AO36" si="9">IF(AN36="Rara vez",1,(IF(AN36="Improbable",2,(IF(AN36="Posible",3,IF(AN36="Probable",4,IF(AN36="Seguro",5,"Revisar")))))))</f>
        <v>1</v>
      </c>
      <c r="AP36" s="491">
        <f t="shared" ref="AP36" si="10">IF(F36="Corrupción",AO36,IF(AM36&lt;=2,1,IF(AM36&lt;=24,2,IF(AM36&lt;=500,3,IF(AM36&lt;=5000,4,IF(AM36&gt;5000,5,"Revisar"))))))</f>
        <v>1</v>
      </c>
      <c r="AQ36" s="491" t="str">
        <f t="shared" ref="AQ36" si="11">IF(F36="Corrupción",(IF(AP36=1,"Rara Vez",IF(AP36=2,"Improbable",IF(AP36=3,"Posible",IF(AP36=4,"Probable",IF(AP36=5,"Seguro","Revisar")))))),IF(AP36=1,"Muy Baja",IF(AP36=2,"Baja",IF(AP36=3,"Media",IF(AP36=4,"Alta","Muy Alta")))))</f>
        <v>Rara Vez</v>
      </c>
      <c r="AR36" s="491">
        <f>IF(F36="Corrupción",AK36,(ROUND(((VLOOKUP(N36,Datos!$B$25:$C$29,2,FALSE)*Datos!$B$32)+(VLOOKUP(O36,Datos!$B$25:$C$29,2,FALSE)*Datos!$C$32)+(VLOOKUP(P36,Datos!$B$25:$C$29,2,FALSE)*Datos!$D$32))*5,0)))</f>
        <v>4</v>
      </c>
      <c r="AS36" s="491" t="str">
        <f>IF(AR36=1,"Insignificante",IF(AR36=2,"Menor",IF(AR36=3,"Moderado",IF(AR36=4,"Mayor","Catastrófico"))))</f>
        <v>Mayor</v>
      </c>
      <c r="AT36" s="502">
        <f>_xlfn.NUMBERVALUE(CONCATENATE(AP36,AR36),"##")</f>
        <v>14</v>
      </c>
      <c r="AU36" s="494" t="str">
        <f>VLOOKUP(AT36,Datos!$I$37:$J$61,2,FALSE)</f>
        <v>ALTO</v>
      </c>
      <c r="AV36" s="186" t="s">
        <v>360</v>
      </c>
      <c r="AW36" s="187" t="s">
        <v>353</v>
      </c>
      <c r="AX36" s="187" t="s">
        <v>361</v>
      </c>
      <c r="AY36" s="188" t="s">
        <v>4</v>
      </c>
      <c r="AZ36" s="188" t="s">
        <v>5</v>
      </c>
      <c r="BA36" s="188" t="s">
        <v>3</v>
      </c>
      <c r="BB36" s="188" t="s">
        <v>29</v>
      </c>
      <c r="BC36" s="185" t="s">
        <v>7</v>
      </c>
      <c r="BD36" s="145">
        <f>IF(AY36=Datos!$C$63,Datos!$C$73,IF(AY36=Datos!$C$64,Datos!$C$74,IF(AY36=Datos!$C$65,Datos!$C$75,"Revisar")))+IF(AZ36=Datos!$D$63,Datos!$D$73,IF(AZ36=Datos!$D$64,Datos!$D$74,"Revisar"))+IF(BA36=Datos!$E$63,Datos!$E$73,IF(BA36=Datos!$E$64,Datos!$E$74,"Revisar"))+IF(BC36=Datos!$G$63,Datos!$G$73,IF(BC36=Datos!$G$64,Datos!$G$74,IF(BC36=Datos!$G$65,Datos!$G$75,"Revisar")))</f>
        <v>0.65</v>
      </c>
      <c r="BE36" s="145">
        <f>IF(AY36=Datos!$C$65,BD36,0)</f>
        <v>0</v>
      </c>
      <c r="BF36" s="145">
        <f>IF(OR(AY36=Datos!$C$63,AY36=Datos!$C$64),BD36,0)</f>
        <v>0.65</v>
      </c>
      <c r="BG36" s="491">
        <f>IF(ROUND(AP36-SUM(BF36:BF39),0)&lt;=0,1,ROUND(AP36-SUM(BF36:BF39),0))</f>
        <v>1</v>
      </c>
      <c r="BH36" s="491" t="str">
        <f>IF(F36="Corrupción",(IF(BG36=1,"Rara Vez",IF(BG36=2,"Improbable",IF(BG36=3,"Posible",IF(BG36=4,"Probable","Seguro"))))),IF(BG36=1,"Muy Baja",IF(BG36=2,"Baja",IF(BG36=3,"Media",IF(BG36=4,"Alta","Muy Alta")))))</f>
        <v>Rara Vez</v>
      </c>
      <c r="BI36" s="491">
        <f>ROUND(AR36-SUM(BE36:BE39),0)</f>
        <v>4</v>
      </c>
      <c r="BJ36" s="491" t="str">
        <f>IF(BI36=1,"Insignificante",IF(BI36=2,"Menor",IF(BI36=3,"Moderado",IF(BI36=4,"Mayor","Catastrófico"))))</f>
        <v>Mayor</v>
      </c>
      <c r="BK36" s="505">
        <f>_xlfn.NUMBERVALUE(CONCATENATE(BG36,BI36),"##")</f>
        <v>14</v>
      </c>
      <c r="BL36" s="506" t="str">
        <f>+VLOOKUP(BK36,Datos!$I$37:$J$65,2,FALSE)</f>
        <v>ALTO</v>
      </c>
      <c r="BM36" s="498" t="s">
        <v>236</v>
      </c>
      <c r="BN36" s="189" t="s">
        <v>362</v>
      </c>
      <c r="BO36" s="185" t="s">
        <v>353</v>
      </c>
      <c r="BP36" s="222">
        <v>45870</v>
      </c>
      <c r="BQ36" s="222">
        <v>45931</v>
      </c>
      <c r="BR36" s="190" t="s">
        <v>363</v>
      </c>
    </row>
    <row r="37" spans="1:70" ht="41.15" customHeight="1" thickBot="1" x14ac:dyDescent="0.4">
      <c r="A37" s="476"/>
      <c r="B37" s="479"/>
      <c r="C37" s="326" t="s">
        <v>121</v>
      </c>
      <c r="D37" s="457"/>
      <c r="E37" s="482"/>
      <c r="F37" s="457"/>
      <c r="G37" s="460"/>
      <c r="H37" s="460"/>
      <c r="I37" s="460"/>
      <c r="J37" s="460"/>
      <c r="K37" s="460"/>
      <c r="L37" s="487"/>
      <c r="M37" s="460"/>
      <c r="N37" s="460"/>
      <c r="O37" s="460"/>
      <c r="P37" s="460"/>
      <c r="Q37" s="460"/>
      <c r="R37" s="460"/>
      <c r="S37" s="460"/>
      <c r="T37" s="460"/>
      <c r="U37" s="460"/>
      <c r="V37" s="460"/>
      <c r="W37" s="460"/>
      <c r="X37" s="460"/>
      <c r="Y37" s="460"/>
      <c r="Z37" s="460"/>
      <c r="AA37" s="460"/>
      <c r="AB37" s="460"/>
      <c r="AC37" s="460"/>
      <c r="AD37" s="460"/>
      <c r="AE37" s="460"/>
      <c r="AF37" s="460"/>
      <c r="AG37" s="460"/>
      <c r="AH37" s="460"/>
      <c r="AI37" s="460"/>
      <c r="AJ37" s="463"/>
      <c r="AK37" s="466"/>
      <c r="AL37" s="466"/>
      <c r="AM37" s="463"/>
      <c r="AN37" s="463"/>
      <c r="AO37" s="463"/>
      <c r="AP37" s="448"/>
      <c r="AQ37" s="448"/>
      <c r="AR37" s="448"/>
      <c r="AS37" s="448"/>
      <c r="AT37" s="503"/>
      <c r="AU37" s="473"/>
      <c r="AV37" s="192"/>
      <c r="AW37" s="193"/>
      <c r="AX37" s="193"/>
      <c r="AY37" s="194"/>
      <c r="AZ37" s="194"/>
      <c r="BA37" s="194"/>
      <c r="BB37" s="194"/>
      <c r="BC37" s="191"/>
      <c r="BD37" s="195" t="e">
        <f>IF(AY37=Datos!$C$63,Datos!$C$73,IF(AY37=Datos!$C$64,Datos!$C$74,IF(AY37=Datos!$C$65,Datos!$C$75,"Revisar")))+IF(AZ37=Datos!$D$63,Datos!$D$73,IF(AZ37=Datos!$D$64,Datos!$D$74,"Revisar"))+IF(BA37=Datos!$E$63,Datos!$E$73,IF(BA37=Datos!$E$64,Datos!$E$74,"Revisar"))+IF(BC37=Datos!$G$63,Datos!$G$73,IF(BC37=Datos!$G$64,Datos!$G$74,IF(BC37=Datos!$G$65,Datos!$G$75,"Revisar")))</f>
        <v>#VALUE!</v>
      </c>
      <c r="BE37" s="195">
        <f>IF(AY37=Datos!$C$65,BD37,0)</f>
        <v>0</v>
      </c>
      <c r="BF37" s="195">
        <f>IF(OR(AY37=Datos!$C$63,AY37=Datos!$C$64),BD37,0)</f>
        <v>0</v>
      </c>
      <c r="BG37" s="448"/>
      <c r="BH37" s="448"/>
      <c r="BI37" s="448"/>
      <c r="BJ37" s="448"/>
      <c r="BK37" s="451"/>
      <c r="BL37" s="454"/>
      <c r="BM37" s="457"/>
      <c r="BN37" s="196"/>
      <c r="BO37" s="191"/>
      <c r="BP37" s="191"/>
      <c r="BQ37" s="191"/>
      <c r="BR37" s="197"/>
    </row>
    <row r="38" spans="1:70" ht="41.15" customHeight="1" thickBot="1" x14ac:dyDescent="0.4">
      <c r="A38" s="476"/>
      <c r="B38" s="479"/>
      <c r="C38" s="326" t="s">
        <v>121</v>
      </c>
      <c r="D38" s="457"/>
      <c r="E38" s="482"/>
      <c r="F38" s="457"/>
      <c r="G38" s="460"/>
      <c r="H38" s="460"/>
      <c r="I38" s="460"/>
      <c r="J38" s="460"/>
      <c r="K38" s="460"/>
      <c r="L38" s="487"/>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0"/>
      <c r="AJ38" s="463"/>
      <c r="AK38" s="466"/>
      <c r="AL38" s="466"/>
      <c r="AM38" s="463"/>
      <c r="AN38" s="463"/>
      <c r="AO38" s="463"/>
      <c r="AP38" s="448"/>
      <c r="AQ38" s="448"/>
      <c r="AR38" s="448"/>
      <c r="AS38" s="448"/>
      <c r="AT38" s="503"/>
      <c r="AU38" s="473"/>
      <c r="AV38" s="199"/>
      <c r="AW38" s="193"/>
      <c r="AX38" s="193"/>
      <c r="AY38" s="194"/>
      <c r="AZ38" s="194"/>
      <c r="BA38" s="194"/>
      <c r="BB38" s="194"/>
      <c r="BC38" s="191"/>
      <c r="BD38" s="195" t="e">
        <f>IF(AY38=Datos!$C$63,Datos!$C$73,IF(AY38=Datos!$C$64,Datos!$C$74,IF(AY38=Datos!$C$65,Datos!$C$75,"Revisar")))+IF(AZ38=Datos!$D$63,Datos!$D$73,IF(AZ38=Datos!$D$64,Datos!$D$74,"Revisar"))+IF(BA38=Datos!$E$63,Datos!$E$73,IF(BA38=Datos!$E$64,Datos!$E$74,"Revisar"))+IF(BC38=Datos!$G$63,Datos!$G$73,IF(BC38=Datos!$G$64,Datos!$G$74,IF(BC38=Datos!$G$65,Datos!$G$75,"Revisar")))</f>
        <v>#VALUE!</v>
      </c>
      <c r="BE38" s="195">
        <f>IF(AY38=Datos!$C$65,BD38,0)</f>
        <v>0</v>
      </c>
      <c r="BF38" s="195">
        <f>IF(OR(AY38=Datos!$C$63,AY38=Datos!$C$64),BD38,0)</f>
        <v>0</v>
      </c>
      <c r="BG38" s="448"/>
      <c r="BH38" s="448"/>
      <c r="BI38" s="448"/>
      <c r="BJ38" s="448"/>
      <c r="BK38" s="451"/>
      <c r="BL38" s="454"/>
      <c r="BM38" s="457"/>
      <c r="BN38" s="200"/>
      <c r="BO38" s="200"/>
      <c r="BP38" s="200"/>
      <c r="BQ38" s="200"/>
      <c r="BR38" s="201"/>
    </row>
    <row r="39" spans="1:70" ht="41.15" customHeight="1" thickBot="1" x14ac:dyDescent="0.4">
      <c r="A39" s="477"/>
      <c r="B39" s="480"/>
      <c r="C39" s="326" t="s">
        <v>121</v>
      </c>
      <c r="D39" s="458"/>
      <c r="E39" s="483"/>
      <c r="F39" s="458"/>
      <c r="G39" s="461"/>
      <c r="H39" s="461"/>
      <c r="I39" s="461"/>
      <c r="J39" s="461"/>
      <c r="K39" s="461"/>
      <c r="L39" s="488"/>
      <c r="M39" s="461"/>
      <c r="N39" s="461"/>
      <c r="O39" s="461"/>
      <c r="P39" s="461"/>
      <c r="Q39" s="461"/>
      <c r="R39" s="461"/>
      <c r="S39" s="461"/>
      <c r="T39" s="461"/>
      <c r="U39" s="461"/>
      <c r="V39" s="461"/>
      <c r="W39" s="461"/>
      <c r="X39" s="461"/>
      <c r="Y39" s="461"/>
      <c r="Z39" s="461"/>
      <c r="AA39" s="461"/>
      <c r="AB39" s="461"/>
      <c r="AC39" s="461"/>
      <c r="AD39" s="461"/>
      <c r="AE39" s="461"/>
      <c r="AF39" s="461"/>
      <c r="AG39" s="461"/>
      <c r="AH39" s="461"/>
      <c r="AI39" s="461"/>
      <c r="AJ39" s="464"/>
      <c r="AK39" s="467"/>
      <c r="AL39" s="467"/>
      <c r="AM39" s="464"/>
      <c r="AN39" s="464"/>
      <c r="AO39" s="464"/>
      <c r="AP39" s="449"/>
      <c r="AQ39" s="449"/>
      <c r="AR39" s="449"/>
      <c r="AS39" s="449"/>
      <c r="AT39" s="504"/>
      <c r="AU39" s="474"/>
      <c r="AV39" s="234"/>
      <c r="AW39" s="204"/>
      <c r="AX39" s="204"/>
      <c r="AY39" s="205"/>
      <c r="AZ39" s="205"/>
      <c r="BA39" s="205"/>
      <c r="BB39" s="205"/>
      <c r="BC39" s="202"/>
      <c r="BD39" s="206" t="e">
        <f>IF(AY39=Datos!$C$63,Datos!$C$73,IF(AY39=Datos!$C$64,Datos!$C$74,IF(AY39=Datos!$C$65,Datos!$C$75,"Revisar")))+IF(AZ39=Datos!$D$63,Datos!$D$73,IF(AZ39=Datos!$D$64,Datos!$D$74,"Revisar"))+IF(BA39=Datos!$E$63,Datos!$E$73,IF(BA39=Datos!$E$64,Datos!$E$74,"Revisar"))+IF(BC39=Datos!$G$63,Datos!$G$73,IF(BC39=Datos!$G$64,Datos!$G$74,IF(BC39=Datos!$G$65,Datos!$G$75,"Revisar")))</f>
        <v>#VALUE!</v>
      </c>
      <c r="BE39" s="206">
        <f>IF(AY39=Datos!$C$65,BD39,0)</f>
        <v>0</v>
      </c>
      <c r="BF39" s="206">
        <f>IF(OR(AY39=Datos!$C$63,AY39=Datos!$C$64),BD39,0)</f>
        <v>0</v>
      </c>
      <c r="BG39" s="449"/>
      <c r="BH39" s="449"/>
      <c r="BI39" s="449"/>
      <c r="BJ39" s="449"/>
      <c r="BK39" s="452"/>
      <c r="BL39" s="455"/>
      <c r="BM39" s="458"/>
      <c r="BN39" s="207"/>
      <c r="BO39" s="207"/>
      <c r="BP39" s="207"/>
      <c r="BQ39" s="207"/>
      <c r="BR39" s="208"/>
    </row>
    <row r="40" spans="1:70" s="138" customFormat="1" ht="41.15" customHeight="1" thickBot="1" x14ac:dyDescent="0.35">
      <c r="A40" s="496">
        <v>1</v>
      </c>
      <c r="B40" s="497" t="s">
        <v>273</v>
      </c>
      <c r="C40" s="326" t="s">
        <v>153</v>
      </c>
      <c r="D40" s="498" t="s">
        <v>153</v>
      </c>
      <c r="E40" s="499" t="s">
        <v>183</v>
      </c>
      <c r="F40" s="498" t="s">
        <v>126</v>
      </c>
      <c r="G40" s="495" t="s">
        <v>1</v>
      </c>
      <c r="H40" s="495" t="s">
        <v>70</v>
      </c>
      <c r="I40" s="500" t="s">
        <v>307</v>
      </c>
      <c r="J40" s="500" t="s">
        <v>323</v>
      </c>
      <c r="K40" s="500" t="s">
        <v>324</v>
      </c>
      <c r="L40" s="501" t="str">
        <f>CONCATENATE(I40," ",J40," ",K40)</f>
        <v>Posibilidad de afectación operacional por inadecuada formulación de planeación estratégica debido a que la metodología no responda a los lineamientos en la materia y a las necesidades institucionales, o la aplicación inadecuada de esta</v>
      </c>
      <c r="M40" s="495" t="s">
        <v>0</v>
      </c>
      <c r="N40" s="495" t="s">
        <v>125</v>
      </c>
      <c r="O40" s="495" t="s">
        <v>80</v>
      </c>
      <c r="P40" s="495" t="s">
        <v>79</v>
      </c>
      <c r="Q40" s="495"/>
      <c r="R40" s="495"/>
      <c r="S40" s="495"/>
      <c r="T40" s="495"/>
      <c r="U40" s="495"/>
      <c r="V40" s="495"/>
      <c r="W40" s="495"/>
      <c r="X40" s="495"/>
      <c r="Y40" s="495"/>
      <c r="Z40" s="495"/>
      <c r="AA40" s="495"/>
      <c r="AB40" s="495"/>
      <c r="AC40" s="495"/>
      <c r="AD40" s="495"/>
      <c r="AE40" s="495"/>
      <c r="AF40" s="495"/>
      <c r="AG40" s="495"/>
      <c r="AH40" s="495"/>
      <c r="AI40" s="495"/>
      <c r="AJ40" s="489">
        <f>COUNTIF(Q40:AI43,"Si")</f>
        <v>0</v>
      </c>
      <c r="AK40" s="490">
        <f>IF((COUNTIF(P40:AI43,"Si"))&lt;=0,0,(IF((COUNTIF(P40:AI43,"Si"))&lt;=5,3,(IF(COUNTIF(P40:AI43,"Si")&lt;=11,4,5)))))</f>
        <v>0</v>
      </c>
      <c r="AL40" s="490">
        <f>IF((COUNTIF(P40:AI43,"Si"))&lt;=0,0,(IF((COUNTIF(P40:AI43,"Si"))&lt;=5,"MODERADO",(IF(COUNTIF(P40:AI43,"Si")&lt;=11,"ALTO","EXTREMO")))))</f>
        <v>0</v>
      </c>
      <c r="AM40" s="489">
        <v>1</v>
      </c>
      <c r="AN40" s="489"/>
      <c r="AO40" s="489" t="str">
        <f t="shared" ref="AO40" si="12">IF(AN40="Rara vez",1,(IF(AN40="Improbable",2,(IF(AN40="Posible",3,IF(AN40="Probable",4,IF(AN40="Seguro",5,"Revisar")))))))</f>
        <v>Revisar</v>
      </c>
      <c r="AP40" s="491">
        <f t="shared" ref="AP40" si="13">IF(F40="Corrupción",AO40,IF(AM40&lt;=2,1,IF(AM40&lt;=24,2,IF(AM40&lt;=500,3,IF(AM40&lt;=5000,4,IF(AM40&gt;5000,5,"Revisar"))))))</f>
        <v>1</v>
      </c>
      <c r="AQ40" s="491" t="str">
        <f t="shared" ref="AQ40" si="14">IF(F40="Corrupción",(IF(AP40=1,"Rara Vez",IF(AP40=2,"Improbable",IF(AP40=3,"Posible",IF(AP40=4,"Probable",IF(AP40=5,"Seguro","Revisar")))))),IF(AP40=1,"Muy Baja",IF(AP40=2,"Baja",IF(AP40=3,"Media",IF(AP40=4,"Alta","Muy Alta")))))</f>
        <v>Muy Baja</v>
      </c>
      <c r="AR40" s="491">
        <f>IF(F40="Corrupción",AK40,(ROUND(((VLOOKUP(N40,Datos!$B$25:$C$29,2,FALSE)*Datos!$B$32)+(VLOOKUP(O40,Datos!$B$25:$C$29,2,FALSE)*Datos!$C$32)+(VLOOKUP(P40,Datos!$B$25:$C$29,2,FALSE)*Datos!$D$32))*5,0)))</f>
        <v>3</v>
      </c>
      <c r="AS40" s="492" t="str">
        <f>IF(AR40=1,"Insignificante",IF(AR40=2,"Menor",IF(AR40=3,"Moderado",IF(AR40=4,"Mayor","Catastrófico"))))</f>
        <v>Moderado</v>
      </c>
      <c r="AT40" s="493">
        <f>_xlfn.NUMBERVALUE(CONCATENATE(AP40,AR40),"##")</f>
        <v>13</v>
      </c>
      <c r="AU40" s="494" t="str">
        <f>VLOOKUP(AT40,Datos!$I$37:$J$61,2,FALSE)</f>
        <v>MODERADO</v>
      </c>
      <c r="AV40" s="186" t="s">
        <v>325</v>
      </c>
      <c r="AW40" s="187" t="s">
        <v>326</v>
      </c>
      <c r="AX40" s="187" t="s">
        <v>327</v>
      </c>
      <c r="AY40" s="188" t="s">
        <v>4</v>
      </c>
      <c r="AZ40" s="188" t="s">
        <v>5</v>
      </c>
      <c r="BA40" s="188" t="s">
        <v>3</v>
      </c>
      <c r="BB40" s="188" t="s">
        <v>31</v>
      </c>
      <c r="BC40" s="185" t="s">
        <v>7</v>
      </c>
      <c r="BD40" s="145">
        <f>IF(AY40=Datos!$C$63,Datos!$C$73,IF(AY40=Datos!$C$64,Datos!$C$74,IF(AY40=Datos!$C$65,Datos!$C$75,"Revisar")))+IF(AZ40=Datos!$D$63,Datos!$D$73,IF(AZ40=Datos!$D$64,Datos!$D$74,"Revisar"))+IF(BA40=Datos!$E$63,Datos!$E$73,IF(BA40=Datos!$E$64,Datos!$E$74,"Revisar"))+IF(BC40=Datos!$G$63,Datos!$G$73,IF(BC40=Datos!$G$64,Datos!$G$74,IF(BC40=Datos!$G$65,Datos!$G$75,"Revisar")))</f>
        <v>0.65</v>
      </c>
      <c r="BE40" s="145">
        <f>IF(AY40=Datos!$C$65,BD40,0)</f>
        <v>0</v>
      </c>
      <c r="BF40" s="145">
        <f>IF(OR(AY40=Datos!$C$63,AY40=Datos!$C$64),BD40,0)</f>
        <v>0.65</v>
      </c>
      <c r="BG40" s="447">
        <f>IF(ROUND(AP40-SUM(BF40:BF43),0)&lt;=0,1,ROUND(AP40-SUM(BF40:BF43),0))</f>
        <v>1</v>
      </c>
      <c r="BH40" s="491" t="str">
        <f>IF(F40="Corrupción",(IF(BG40=1,"Rara Vez",IF(BG40=2,"Improbable",IF(BG40=3,"Posible",IF(BG40=4,"Probable","Seguro"))))),IF(BG40=1,"Muy Baja",IF(BG40=2,"Baja",IF(BG40=3,"Media",IF(BG40=4,"Alta","Muy Alta")))))</f>
        <v>Muy Baja</v>
      </c>
      <c r="BI40" s="447">
        <f>ROUND(AR40-SUM(BE40:BE43),0)</f>
        <v>3</v>
      </c>
      <c r="BJ40" s="447" t="str">
        <f>IF(BI40=1,"Insignificante",IF(BI40=2,"Menor",IF(BI40=3,"Moderado",IF(BI40=4,"Mayor","Catastrófico"))))</f>
        <v>Moderado</v>
      </c>
      <c r="BK40" s="450">
        <f>_xlfn.NUMBERVALUE(CONCATENATE(BG40,BI40),"##")</f>
        <v>13</v>
      </c>
      <c r="BL40" s="453" t="str">
        <f>+VLOOKUP(BK40,Datos!$I$37:$J$65,2,FALSE)</f>
        <v>MODERADO</v>
      </c>
      <c r="BM40" s="456" t="s">
        <v>236</v>
      </c>
      <c r="BN40" s="189"/>
      <c r="BO40" s="185"/>
      <c r="BP40" s="185"/>
      <c r="BQ40" s="185"/>
      <c r="BR40" s="190"/>
    </row>
    <row r="41" spans="1:70" ht="41.15" customHeight="1" thickBot="1" x14ac:dyDescent="0.4">
      <c r="A41" s="476"/>
      <c r="B41" s="479"/>
      <c r="C41" s="326" t="s">
        <v>153</v>
      </c>
      <c r="D41" s="457"/>
      <c r="E41" s="482"/>
      <c r="F41" s="457"/>
      <c r="G41" s="460"/>
      <c r="H41" s="460"/>
      <c r="I41" s="484"/>
      <c r="J41" s="484"/>
      <c r="K41" s="484"/>
      <c r="L41" s="487"/>
      <c r="M41" s="460"/>
      <c r="N41" s="460"/>
      <c r="O41" s="460"/>
      <c r="P41" s="460"/>
      <c r="Q41" s="460"/>
      <c r="R41" s="460"/>
      <c r="S41" s="460"/>
      <c r="T41" s="460"/>
      <c r="U41" s="460"/>
      <c r="V41" s="460"/>
      <c r="W41" s="460"/>
      <c r="X41" s="460"/>
      <c r="Y41" s="460"/>
      <c r="Z41" s="460"/>
      <c r="AA41" s="460"/>
      <c r="AB41" s="460"/>
      <c r="AC41" s="460"/>
      <c r="AD41" s="460"/>
      <c r="AE41" s="460"/>
      <c r="AF41" s="460"/>
      <c r="AG41" s="460"/>
      <c r="AH41" s="460"/>
      <c r="AI41" s="460"/>
      <c r="AJ41" s="463"/>
      <c r="AK41" s="466"/>
      <c r="AL41" s="466"/>
      <c r="AM41" s="463"/>
      <c r="AN41" s="463"/>
      <c r="AO41" s="463"/>
      <c r="AP41" s="448"/>
      <c r="AQ41" s="448"/>
      <c r="AR41" s="448"/>
      <c r="AS41" s="468"/>
      <c r="AT41" s="470"/>
      <c r="AU41" s="473"/>
      <c r="AV41" s="192" t="s">
        <v>328</v>
      </c>
      <c r="AW41" s="187" t="s">
        <v>326</v>
      </c>
      <c r="AX41" s="193" t="s">
        <v>329</v>
      </c>
      <c r="AY41" s="194" t="s">
        <v>12</v>
      </c>
      <c r="AZ41" s="194" t="s">
        <v>5</v>
      </c>
      <c r="BA41" s="194" t="s">
        <v>11</v>
      </c>
      <c r="BB41" s="194" t="s">
        <v>31</v>
      </c>
      <c r="BC41" s="191" t="s">
        <v>22</v>
      </c>
      <c r="BD41" s="195">
        <f>IF(AY41=Datos!$C$63,Datos!$C$73,IF(AY41=Datos!$C$64,Datos!$C$74,IF(AY41=Datos!$C$65,Datos!$C$75,"Revisar")))+IF(AZ41=Datos!$D$63,Datos!$D$73,IF(AZ41=Datos!$D$64,Datos!$D$74,"Revisar"))+IF(BA41=Datos!$E$63,Datos!$E$73,IF(BA41=Datos!$E$64,Datos!$E$74,"Revisar"))+IF(BC41=Datos!$G$63,Datos!$G$73,IF(BC41=Datos!$G$64,Datos!$G$74,IF(BC41=Datos!$G$65,Datos!$G$75,"Revisar")))</f>
        <v>0.3</v>
      </c>
      <c r="BE41" s="195">
        <f>IF(AY41=Datos!$C$65,BD41,0)</f>
        <v>0</v>
      </c>
      <c r="BF41" s="195">
        <f>IF(OR(AY41=Datos!$C$63,AY41=Datos!$C$64),BD41,0)</f>
        <v>0.3</v>
      </c>
      <c r="BG41" s="448"/>
      <c r="BH41" s="448"/>
      <c r="BI41" s="448"/>
      <c r="BJ41" s="448"/>
      <c r="BK41" s="451"/>
      <c r="BL41" s="454"/>
      <c r="BM41" s="457"/>
      <c r="BN41" s="196" t="s">
        <v>330</v>
      </c>
      <c r="BO41" s="191" t="s">
        <v>331</v>
      </c>
      <c r="BP41" s="228">
        <v>45901</v>
      </c>
      <c r="BQ41" s="228">
        <v>45930</v>
      </c>
      <c r="BR41" s="197" t="s">
        <v>332</v>
      </c>
    </row>
    <row r="42" spans="1:70" ht="41.15" customHeight="1" thickBot="1" x14ac:dyDescent="0.4">
      <c r="A42" s="476"/>
      <c r="B42" s="479"/>
      <c r="C42" s="326" t="s">
        <v>153</v>
      </c>
      <c r="D42" s="457"/>
      <c r="E42" s="482"/>
      <c r="F42" s="457"/>
      <c r="G42" s="460"/>
      <c r="H42" s="460"/>
      <c r="I42" s="484"/>
      <c r="J42" s="484"/>
      <c r="K42" s="484"/>
      <c r="L42" s="487"/>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0"/>
      <c r="AJ42" s="463"/>
      <c r="AK42" s="466"/>
      <c r="AL42" s="466"/>
      <c r="AM42" s="463"/>
      <c r="AN42" s="463"/>
      <c r="AO42" s="463"/>
      <c r="AP42" s="448"/>
      <c r="AQ42" s="448"/>
      <c r="AR42" s="448"/>
      <c r="AS42" s="468"/>
      <c r="AT42" s="470"/>
      <c r="AU42" s="473"/>
      <c r="AV42" s="186"/>
      <c r="AW42" s="187"/>
      <c r="AX42" s="187"/>
      <c r="AY42" s="188"/>
      <c r="AZ42" s="188"/>
      <c r="BA42" s="188"/>
      <c r="BB42" s="188"/>
      <c r="BC42" s="185"/>
      <c r="BD42" s="195" t="e">
        <f>IF(AY42=Datos!$C$63,Datos!$C$73,IF(AY42=Datos!$C$64,Datos!$C$74,IF(AY42=Datos!$C$65,Datos!$C$75,"Revisar")))+IF(AZ42=Datos!$D$63,Datos!$D$73,IF(AZ42=Datos!$D$64,Datos!$D$74,"Revisar"))+IF(BA42=Datos!$E$63,Datos!$E$73,IF(BA42=Datos!$E$64,Datos!$E$74,"Revisar"))+IF(BC42=Datos!$G$63,Datos!$G$73,IF(BC42=Datos!$G$64,Datos!$G$74,IF(BC42=Datos!$G$65,Datos!$G$75,"Revisar")))</f>
        <v>#VALUE!</v>
      </c>
      <c r="BE42" s="195">
        <f>IF(AY42=Datos!$C$65,BD42,0)</f>
        <v>0</v>
      </c>
      <c r="BF42" s="195">
        <f>IF(OR(AY42=Datos!$C$63,AY42=Datos!$C$64),BD42,0)</f>
        <v>0</v>
      </c>
      <c r="BG42" s="448"/>
      <c r="BH42" s="448"/>
      <c r="BI42" s="448"/>
      <c r="BJ42" s="448"/>
      <c r="BK42" s="451"/>
      <c r="BL42" s="454"/>
      <c r="BM42" s="457"/>
      <c r="BN42" s="200"/>
      <c r="BO42" s="200"/>
      <c r="BP42" s="200"/>
      <c r="BQ42" s="200"/>
      <c r="BR42" s="201"/>
    </row>
    <row r="43" spans="1:70" ht="41.15" customHeight="1" thickBot="1" x14ac:dyDescent="0.4">
      <c r="A43" s="477"/>
      <c r="B43" s="480"/>
      <c r="C43" s="326" t="s">
        <v>153</v>
      </c>
      <c r="D43" s="458"/>
      <c r="E43" s="483"/>
      <c r="F43" s="458"/>
      <c r="G43" s="461"/>
      <c r="H43" s="461"/>
      <c r="I43" s="485"/>
      <c r="J43" s="485"/>
      <c r="K43" s="485"/>
      <c r="L43" s="488"/>
      <c r="M43" s="461"/>
      <c r="N43" s="461"/>
      <c r="O43" s="461"/>
      <c r="P43" s="461"/>
      <c r="Q43" s="461"/>
      <c r="R43" s="461"/>
      <c r="S43" s="461"/>
      <c r="T43" s="461"/>
      <c r="U43" s="461"/>
      <c r="V43" s="461"/>
      <c r="W43" s="461"/>
      <c r="X43" s="461"/>
      <c r="Y43" s="461"/>
      <c r="Z43" s="461"/>
      <c r="AA43" s="461"/>
      <c r="AB43" s="461"/>
      <c r="AC43" s="461"/>
      <c r="AD43" s="461"/>
      <c r="AE43" s="461"/>
      <c r="AF43" s="461"/>
      <c r="AG43" s="461"/>
      <c r="AH43" s="461"/>
      <c r="AI43" s="461"/>
      <c r="AJ43" s="464"/>
      <c r="AK43" s="467"/>
      <c r="AL43" s="467"/>
      <c r="AM43" s="464"/>
      <c r="AN43" s="464"/>
      <c r="AO43" s="464"/>
      <c r="AP43" s="449"/>
      <c r="AQ43" s="449"/>
      <c r="AR43" s="449"/>
      <c r="AS43" s="469"/>
      <c r="AT43" s="471"/>
      <c r="AU43" s="474"/>
      <c r="AV43" s="192"/>
      <c r="AW43" s="193"/>
      <c r="AX43" s="193"/>
      <c r="AY43" s="194"/>
      <c r="AZ43" s="194"/>
      <c r="BA43" s="194"/>
      <c r="BB43" s="194"/>
      <c r="BC43" s="191"/>
      <c r="BD43" s="206" t="e">
        <f>IF(AY43=Datos!$C$63,Datos!$C$73,IF(AY43=Datos!$C$64,Datos!$C$74,IF(AY43=Datos!$C$65,Datos!$C$75,"Revisar")))+IF(AZ43=Datos!$D$63,Datos!$D$73,IF(AZ43=Datos!$D$64,Datos!$D$74,"Revisar"))+IF(BA43=Datos!$E$63,Datos!$E$73,IF(BA43=Datos!$E$64,Datos!$E$74,"Revisar"))+IF(BC43=Datos!$G$63,Datos!$G$73,IF(BC43=Datos!$G$64,Datos!$G$74,IF(BC43=Datos!$G$65,Datos!$G$75,"Revisar")))</f>
        <v>#VALUE!</v>
      </c>
      <c r="BE43" s="206">
        <f>IF(AY43=Datos!$C$65,BD43,0)</f>
        <v>0</v>
      </c>
      <c r="BF43" s="206">
        <f>IF(OR(AY43=Datos!$C$63,AY43=Datos!$C$64),BD43,0)</f>
        <v>0</v>
      </c>
      <c r="BG43" s="449"/>
      <c r="BH43" s="449"/>
      <c r="BI43" s="449"/>
      <c r="BJ43" s="449"/>
      <c r="BK43" s="452"/>
      <c r="BL43" s="455"/>
      <c r="BM43" s="458"/>
      <c r="BN43" s="207"/>
      <c r="BO43" s="207"/>
      <c r="BP43" s="207"/>
      <c r="BQ43" s="207"/>
      <c r="BR43" s="208"/>
    </row>
    <row r="44" spans="1:70" s="138" customFormat="1" ht="41.15" customHeight="1" thickBot="1" x14ac:dyDescent="0.35">
      <c r="A44" s="496">
        <v>2</v>
      </c>
      <c r="B44" s="497" t="s">
        <v>273</v>
      </c>
      <c r="C44" s="326" t="s">
        <v>153</v>
      </c>
      <c r="D44" s="498" t="s">
        <v>153</v>
      </c>
      <c r="E44" s="499" t="s">
        <v>183</v>
      </c>
      <c r="F44" s="498" t="s">
        <v>126</v>
      </c>
      <c r="G44" s="495" t="s">
        <v>1</v>
      </c>
      <c r="H44" s="495" t="s">
        <v>70</v>
      </c>
      <c r="I44" s="500" t="s">
        <v>333</v>
      </c>
      <c r="J44" s="500" t="s">
        <v>334</v>
      </c>
      <c r="K44" s="500" t="s">
        <v>335</v>
      </c>
      <c r="L44" s="501" t="str">
        <f>CONCATENATE(I44," ",J44," ",K44)</f>
        <v>Posibilidad de afectación operacional y reputacional por seguimiento de la planeación estratégica inoportuna o que no genere información de calidad para la toma de decisiones debido a que se emitan instrumentos (tablero dinámico de seguimiento e informe de planeación institucional) de manera inoportuna o que no tengan la calidad requerida</v>
      </c>
      <c r="M44" s="495" t="s">
        <v>0</v>
      </c>
      <c r="N44" s="495" t="s">
        <v>125</v>
      </c>
      <c r="O44" s="495" t="s">
        <v>79</v>
      </c>
      <c r="P44" s="495" t="s">
        <v>79</v>
      </c>
      <c r="Q44" s="495"/>
      <c r="R44" s="495"/>
      <c r="S44" s="495"/>
      <c r="T44" s="495"/>
      <c r="U44" s="495"/>
      <c r="V44" s="495"/>
      <c r="W44" s="495"/>
      <c r="X44" s="495"/>
      <c r="Y44" s="495"/>
      <c r="Z44" s="495"/>
      <c r="AA44" s="495"/>
      <c r="AB44" s="495"/>
      <c r="AC44" s="495"/>
      <c r="AD44" s="495"/>
      <c r="AE44" s="495"/>
      <c r="AF44" s="495"/>
      <c r="AG44" s="495"/>
      <c r="AH44" s="495"/>
      <c r="AI44" s="495"/>
      <c r="AJ44" s="489">
        <f>COUNTIF(Q44:AI47,"Si")</f>
        <v>0</v>
      </c>
      <c r="AK44" s="490">
        <f>IF((COUNTIF(P44:AI47,"Si"))&lt;=0,0,(IF((COUNTIF(P44:AI47,"Si"))&lt;=5,3,(IF(COUNTIF(P44:AI47,"Si")&lt;=11,4,5)))))</f>
        <v>0</v>
      </c>
      <c r="AL44" s="490">
        <f>IF((COUNTIF(P44:AI47,"Si"))&lt;=0,0,(IF((COUNTIF(P44:AI47,"Si"))&lt;=5,"MODERADO",(IF(COUNTIF(P44:AI47,"Si")&lt;=11,"ALTO","EXTREMO")))))</f>
        <v>0</v>
      </c>
      <c r="AM44" s="489">
        <v>4</v>
      </c>
      <c r="AN44" s="489"/>
      <c r="AO44" s="489" t="str">
        <f t="shared" ref="AO44" si="15">IF(AN44="Rara vez",1,(IF(AN44="Improbable",2,(IF(AN44="Posible",3,IF(AN44="Probable",4,IF(AN44="Seguro",5,"Revisar")))))))</f>
        <v>Revisar</v>
      </c>
      <c r="AP44" s="491">
        <f t="shared" ref="AP44" si="16">IF(F44="Corrupción",AO44,IF(AM44&lt;=2,1,IF(AM44&lt;=24,2,IF(AM44&lt;=500,3,IF(AM44&lt;=5000,4,IF(AM44&gt;5000,5,"Revisar"))))))</f>
        <v>2</v>
      </c>
      <c r="AQ44" s="491" t="str">
        <f t="shared" ref="AQ44" si="17">IF(F44="Corrupción",(IF(AP44=1,"Rara Vez",IF(AP44=2,"Improbable",IF(AP44=3,"Posible",IF(AP44=4,"Probable",IF(AP44=5,"Seguro","Revisar")))))),IF(AP44=1,"Muy Baja",IF(AP44=2,"Baja",IF(AP44=3,"Media",IF(AP44=4,"Alta","Muy Alta")))))</f>
        <v>Baja</v>
      </c>
      <c r="AR44" s="491">
        <f>IF(F44="Corrupción",AK44,(ROUND(((VLOOKUP(N44,Datos!$B$25:$C$29,2,FALSE)*Datos!$B$32)+(VLOOKUP(O44,Datos!$B$25:$C$29,2,FALSE)*Datos!$C$32)+(VLOOKUP(P44,Datos!$B$25:$C$29,2,FALSE)*Datos!$D$32))*5,0)))</f>
        <v>2</v>
      </c>
      <c r="AS44" s="492" t="str">
        <f>IF(AR44=1,"Insignificante",IF(AR44=2,"Menor",IF(AR44=3,"Moderado",IF(AR44=4,"Mayor","Catastrófico"))))</f>
        <v>Menor</v>
      </c>
      <c r="AT44" s="493">
        <f>_xlfn.NUMBERVALUE(CONCATENATE(AP44,AR44),"##")</f>
        <v>22</v>
      </c>
      <c r="AU44" s="494" t="str">
        <f>VLOOKUP(AT44,Datos!$I$37:$J$61,2,FALSE)</f>
        <v>MODERADO</v>
      </c>
      <c r="AV44" s="186" t="s">
        <v>336</v>
      </c>
      <c r="AW44" s="187" t="s">
        <v>326</v>
      </c>
      <c r="AX44" s="187" t="s">
        <v>337</v>
      </c>
      <c r="AY44" s="188" t="s">
        <v>4</v>
      </c>
      <c r="AZ44" s="188" t="s">
        <v>5</v>
      </c>
      <c r="BA44" s="188" t="s">
        <v>3</v>
      </c>
      <c r="BB44" s="188" t="s">
        <v>28</v>
      </c>
      <c r="BC44" s="185" t="s">
        <v>7</v>
      </c>
      <c r="BD44" s="145">
        <f>IF(AY44=Datos!$C$63,Datos!$C$73,IF(AY44=Datos!$C$64,Datos!$C$74,IF(AY44=Datos!$C$65,Datos!$C$75,"Revisar")))+IF(AZ44=Datos!$D$63,Datos!$D$73,IF(AZ44=Datos!$D$64,Datos!$D$74,"Revisar"))+IF(BA44=Datos!$E$63,Datos!$E$73,IF(BA44=Datos!$E$64,Datos!$E$74,"Revisar"))+IF(BC44=Datos!$G$63,Datos!$G$73,IF(BC44=Datos!$G$64,Datos!$G$74,IF(BC44=Datos!$G$65,Datos!$G$75,"Revisar")))</f>
        <v>0.65</v>
      </c>
      <c r="BE44" s="145">
        <f>IF(AY44=Datos!$C$65,BD44,0)</f>
        <v>0</v>
      </c>
      <c r="BF44" s="145">
        <f>IF(OR(AY44=Datos!$C$63,AY44=Datos!$C$64),BD44,0)</f>
        <v>0.65</v>
      </c>
      <c r="BG44" s="447">
        <f>IF(ROUND(AP44-SUM(BF44:BF47),0)&lt;=0,1,ROUND(AP44-SUM(BF44:BF47),0))</f>
        <v>1</v>
      </c>
      <c r="BH44" s="491" t="str">
        <f>IF(F44="Corrupción",(IF(BG44=1,"Rara Vez",IF(BG44=2,"Improbable",IF(BG44=3,"Posible",IF(BG44=4,"Probable","Seguro"))))),IF(BG44=1,"Muy Baja",IF(BG44=2,"Baja",IF(BG44=3,"Media",IF(BG44=4,"Alta","Muy Alta")))))</f>
        <v>Muy Baja</v>
      </c>
      <c r="BI44" s="447">
        <f>ROUND(AR44-SUM(BE44:BE47),0)</f>
        <v>2</v>
      </c>
      <c r="BJ44" s="447" t="str">
        <f>IF(BI44=1,"Insignificante",IF(BI44=2,"Menor",IF(BI44=3,"Moderado",IF(BI44=4,"Mayor","Catastrófico"))))</f>
        <v>Menor</v>
      </c>
      <c r="BK44" s="450">
        <f>_xlfn.NUMBERVALUE(CONCATENATE(BG44,BI44),"##")</f>
        <v>12</v>
      </c>
      <c r="BL44" s="453" t="str">
        <f>+VLOOKUP(BK44,Datos!$I$37:$J$65,2,FALSE)</f>
        <v>BAJO</v>
      </c>
      <c r="BM44" s="456" t="s">
        <v>233</v>
      </c>
      <c r="BN44" s="189"/>
      <c r="BO44" s="185"/>
      <c r="BP44" s="185"/>
      <c r="BQ44" s="185"/>
      <c r="BR44" s="190"/>
    </row>
    <row r="45" spans="1:70" ht="41.15" customHeight="1" thickBot="1" x14ac:dyDescent="0.4">
      <c r="A45" s="476"/>
      <c r="B45" s="479"/>
      <c r="C45" s="326" t="s">
        <v>153</v>
      </c>
      <c r="D45" s="457"/>
      <c r="E45" s="482"/>
      <c r="F45" s="457"/>
      <c r="G45" s="460"/>
      <c r="H45" s="460"/>
      <c r="I45" s="484"/>
      <c r="J45" s="484"/>
      <c r="K45" s="484"/>
      <c r="L45" s="487"/>
      <c r="M45" s="460"/>
      <c r="N45" s="460"/>
      <c r="O45" s="460"/>
      <c r="P45" s="460"/>
      <c r="Q45" s="460"/>
      <c r="R45" s="460"/>
      <c r="S45" s="460"/>
      <c r="T45" s="460"/>
      <c r="U45" s="460"/>
      <c r="V45" s="460"/>
      <c r="W45" s="460"/>
      <c r="X45" s="460"/>
      <c r="Y45" s="460"/>
      <c r="Z45" s="460"/>
      <c r="AA45" s="460"/>
      <c r="AB45" s="460"/>
      <c r="AC45" s="460"/>
      <c r="AD45" s="460"/>
      <c r="AE45" s="460"/>
      <c r="AF45" s="460"/>
      <c r="AG45" s="460"/>
      <c r="AH45" s="460"/>
      <c r="AI45" s="460"/>
      <c r="AJ45" s="463"/>
      <c r="AK45" s="466"/>
      <c r="AL45" s="466"/>
      <c r="AM45" s="463"/>
      <c r="AN45" s="463"/>
      <c r="AO45" s="463"/>
      <c r="AP45" s="448"/>
      <c r="AQ45" s="448"/>
      <c r="AR45" s="448"/>
      <c r="AS45" s="468"/>
      <c r="AT45" s="470"/>
      <c r="AU45" s="473"/>
      <c r="AV45" s="192" t="s">
        <v>338</v>
      </c>
      <c r="AW45" s="193" t="s">
        <v>339</v>
      </c>
      <c r="AX45" s="193" t="s">
        <v>340</v>
      </c>
      <c r="AY45" s="194" t="s">
        <v>4</v>
      </c>
      <c r="AZ45" s="194" t="s">
        <v>5</v>
      </c>
      <c r="BA45" s="194" t="s">
        <v>3</v>
      </c>
      <c r="BB45" s="194" t="s">
        <v>28</v>
      </c>
      <c r="BC45" s="191" t="s">
        <v>7</v>
      </c>
      <c r="BD45" s="195">
        <f>IF(AY45=Datos!$C$63,Datos!$C$73,IF(AY45=Datos!$C$64,Datos!$C$74,IF(AY45=Datos!$C$65,Datos!$C$75,"Revisar")))+IF(AZ45=Datos!$D$63,Datos!$D$73,IF(AZ45=Datos!$D$64,Datos!$D$74,"Revisar"))+IF(BA45=Datos!$E$63,Datos!$E$73,IF(BA45=Datos!$E$64,Datos!$E$74,"Revisar"))+IF(BC45=Datos!$G$63,Datos!$G$73,IF(BC45=Datos!$G$64,Datos!$G$74,IF(BC45=Datos!$G$65,Datos!$G$75,"Revisar")))</f>
        <v>0.65</v>
      </c>
      <c r="BE45" s="195">
        <f>IF(AY45=Datos!$C$65,BD45,0)</f>
        <v>0</v>
      </c>
      <c r="BF45" s="195">
        <f>IF(OR(AY45=Datos!$C$63,AY45=Datos!$C$64),BD45,0)</f>
        <v>0.65</v>
      </c>
      <c r="BG45" s="448"/>
      <c r="BH45" s="448"/>
      <c r="BI45" s="448"/>
      <c r="BJ45" s="448"/>
      <c r="BK45" s="451"/>
      <c r="BL45" s="454"/>
      <c r="BM45" s="457"/>
      <c r="BN45" s="196"/>
      <c r="BO45" s="191"/>
      <c r="BP45" s="191"/>
      <c r="BQ45" s="191"/>
      <c r="BR45" s="197"/>
    </row>
    <row r="46" spans="1:70" ht="41.15" customHeight="1" thickBot="1" x14ac:dyDescent="0.4">
      <c r="A46" s="476"/>
      <c r="B46" s="479"/>
      <c r="C46" s="326" t="s">
        <v>153</v>
      </c>
      <c r="D46" s="457"/>
      <c r="E46" s="482"/>
      <c r="F46" s="457"/>
      <c r="G46" s="460"/>
      <c r="H46" s="460"/>
      <c r="I46" s="484"/>
      <c r="J46" s="484"/>
      <c r="K46" s="484"/>
      <c r="L46" s="487"/>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0"/>
      <c r="AJ46" s="463"/>
      <c r="AK46" s="466"/>
      <c r="AL46" s="466"/>
      <c r="AM46" s="463"/>
      <c r="AN46" s="463"/>
      <c r="AO46" s="463"/>
      <c r="AP46" s="448"/>
      <c r="AQ46" s="448"/>
      <c r="AR46" s="448"/>
      <c r="AS46" s="468"/>
      <c r="AT46" s="470"/>
      <c r="AU46" s="473"/>
      <c r="AV46" s="229"/>
      <c r="AW46" s="193"/>
      <c r="AX46" s="193"/>
      <c r="AY46" s="194"/>
      <c r="AZ46" s="194"/>
      <c r="BA46" s="194"/>
      <c r="BB46" s="194"/>
      <c r="BC46" s="191"/>
      <c r="BD46" s="195" t="e">
        <f>IF(AY46=Datos!$C$63,Datos!$C$73,IF(AY46=Datos!$C$64,Datos!$C$74,IF(AY46=Datos!$C$65,Datos!$C$75,"Revisar")))+IF(AZ46=Datos!$D$63,Datos!$D$73,IF(AZ46=Datos!$D$64,Datos!$D$74,"Revisar"))+IF(BA46=Datos!$E$63,Datos!$E$73,IF(BA46=Datos!$E$64,Datos!$E$74,"Revisar"))+IF(BC46=Datos!$G$63,Datos!$G$73,IF(BC46=Datos!$G$64,Datos!$G$74,IF(BC46=Datos!$G$65,Datos!$G$75,"Revisar")))</f>
        <v>#VALUE!</v>
      </c>
      <c r="BE46" s="195">
        <f>IF(AY46=Datos!$C$65,BD46,0)</f>
        <v>0</v>
      </c>
      <c r="BF46" s="195">
        <f>IF(OR(AY46=Datos!$C$63,AY46=Datos!$C$64),BD46,0)</f>
        <v>0</v>
      </c>
      <c r="BG46" s="448"/>
      <c r="BH46" s="448"/>
      <c r="BI46" s="448"/>
      <c r="BJ46" s="448"/>
      <c r="BK46" s="451"/>
      <c r="BL46" s="454"/>
      <c r="BM46" s="457"/>
      <c r="BN46" s="200"/>
      <c r="BO46" s="200"/>
      <c r="BP46" s="200"/>
      <c r="BQ46" s="200"/>
      <c r="BR46" s="201"/>
    </row>
    <row r="47" spans="1:70" ht="41.15" customHeight="1" thickBot="1" x14ac:dyDescent="0.4">
      <c r="A47" s="563"/>
      <c r="B47" s="564"/>
      <c r="C47" s="326" t="s">
        <v>153</v>
      </c>
      <c r="D47" s="547"/>
      <c r="E47" s="565"/>
      <c r="F47" s="547"/>
      <c r="G47" s="566"/>
      <c r="H47" s="566"/>
      <c r="I47" s="484"/>
      <c r="J47" s="484"/>
      <c r="K47" s="484"/>
      <c r="L47" s="568"/>
      <c r="M47" s="566"/>
      <c r="N47" s="566"/>
      <c r="O47" s="566"/>
      <c r="P47" s="566"/>
      <c r="Q47" s="566"/>
      <c r="R47" s="566"/>
      <c r="S47" s="566"/>
      <c r="T47" s="566"/>
      <c r="U47" s="566"/>
      <c r="V47" s="566"/>
      <c r="W47" s="566"/>
      <c r="X47" s="566"/>
      <c r="Y47" s="566"/>
      <c r="Z47" s="566"/>
      <c r="AA47" s="566"/>
      <c r="AB47" s="566"/>
      <c r="AC47" s="566"/>
      <c r="AD47" s="566"/>
      <c r="AE47" s="566"/>
      <c r="AF47" s="566"/>
      <c r="AG47" s="566"/>
      <c r="AH47" s="566"/>
      <c r="AI47" s="566"/>
      <c r="AJ47" s="542"/>
      <c r="AK47" s="654"/>
      <c r="AL47" s="654"/>
      <c r="AM47" s="542"/>
      <c r="AN47" s="542"/>
      <c r="AO47" s="542"/>
      <c r="AP47" s="543"/>
      <c r="AQ47" s="543"/>
      <c r="AR47" s="543"/>
      <c r="AS47" s="468"/>
      <c r="AT47" s="470"/>
      <c r="AU47" s="544"/>
      <c r="AV47" s="230"/>
      <c r="AW47" s="226"/>
      <c r="AX47" s="226"/>
      <c r="AY47" s="221"/>
      <c r="AZ47" s="221"/>
      <c r="BA47" s="221"/>
      <c r="BB47" s="221"/>
      <c r="BC47" s="220"/>
      <c r="BD47" s="211" t="e">
        <f>IF(AY47=Datos!$C$63,Datos!$C$73,IF(AY47=Datos!$C$64,Datos!$C$74,IF(AY47=Datos!$C$65,Datos!$C$75,"Revisar")))+IF(AZ47=Datos!$D$63,Datos!$D$73,IF(AZ47=Datos!$D$64,Datos!$D$74,"Revisar"))+IF(BA47=Datos!$E$63,Datos!$E$73,IF(BA47=Datos!$E$64,Datos!$E$74,"Revisar"))+IF(BC47=Datos!$G$63,Datos!$G$73,IF(BC47=Datos!$G$64,Datos!$G$74,IF(BC47=Datos!$G$65,Datos!$G$75,"Revisar")))</f>
        <v>#VALUE!</v>
      </c>
      <c r="BE47" s="211">
        <f>IF(AY47=Datos!$C$65,BD47,0)</f>
        <v>0</v>
      </c>
      <c r="BF47" s="211">
        <f>IF(OR(AY47=Datos!$C$63,AY47=Datos!$C$64),BD47,0)</f>
        <v>0</v>
      </c>
      <c r="BG47" s="543"/>
      <c r="BH47" s="543"/>
      <c r="BI47" s="543"/>
      <c r="BJ47" s="543"/>
      <c r="BK47" s="545"/>
      <c r="BL47" s="546"/>
      <c r="BM47" s="547"/>
      <c r="BN47" s="212"/>
      <c r="BO47" s="212"/>
      <c r="BP47" s="212"/>
      <c r="BQ47" s="212"/>
      <c r="BR47" s="213"/>
    </row>
    <row r="48" spans="1:70" s="138" customFormat="1" ht="41.15" customHeight="1" thickBot="1" x14ac:dyDescent="0.35">
      <c r="A48" s="496">
        <v>3</v>
      </c>
      <c r="B48" s="497" t="s">
        <v>273</v>
      </c>
      <c r="C48" s="326" t="s">
        <v>153</v>
      </c>
      <c r="D48" s="498" t="s">
        <v>153</v>
      </c>
      <c r="E48" s="499" t="s">
        <v>183</v>
      </c>
      <c r="F48" s="498" t="s">
        <v>126</v>
      </c>
      <c r="G48" s="495" t="s">
        <v>1</v>
      </c>
      <c r="H48" s="495" t="s">
        <v>70</v>
      </c>
      <c r="I48" s="495" t="s">
        <v>333</v>
      </c>
      <c r="J48" s="495" t="s">
        <v>341</v>
      </c>
      <c r="K48" s="495" t="s">
        <v>342</v>
      </c>
      <c r="L48" s="501" t="str">
        <f>CONCATENATE(I48," ",J48," ",K48)</f>
        <v>Posibilidad de afectación operacional y reputacional por puntuación por debajo de la media del sector del Índice de Desempeño Institucional debido a la no formulación de las acciones de mejora para la implementación de las políticas del MIPG por parte de cada uno de los líderes</v>
      </c>
      <c r="M48" s="495" t="s">
        <v>0</v>
      </c>
      <c r="N48" s="495" t="s">
        <v>125</v>
      </c>
      <c r="O48" s="495" t="s">
        <v>79</v>
      </c>
      <c r="P48" s="495" t="s">
        <v>79</v>
      </c>
      <c r="Q48" s="495"/>
      <c r="R48" s="495"/>
      <c r="S48" s="495"/>
      <c r="T48" s="495"/>
      <c r="U48" s="495"/>
      <c r="V48" s="495"/>
      <c r="W48" s="495"/>
      <c r="X48" s="495"/>
      <c r="Y48" s="495"/>
      <c r="Z48" s="495"/>
      <c r="AA48" s="495"/>
      <c r="AB48" s="495"/>
      <c r="AC48" s="495"/>
      <c r="AD48" s="495"/>
      <c r="AE48" s="495"/>
      <c r="AF48" s="495"/>
      <c r="AG48" s="495"/>
      <c r="AH48" s="495"/>
      <c r="AI48" s="495"/>
      <c r="AJ48" s="489">
        <f>COUNTIF(Q48:AI51,"Si")</f>
        <v>0</v>
      </c>
      <c r="AK48" s="490">
        <f>IF((COUNTIF(P48:AI51,"Si"))&lt;=0,0,(IF((COUNTIF(P48:AI51,"Si"))&lt;=5,3,(IF(COUNTIF(P48:AI51,"Si")&lt;=11,4,5)))))</f>
        <v>0</v>
      </c>
      <c r="AL48" s="490">
        <f>IF((COUNTIF(P48:AI51,"Si"))&lt;=0,0,(IF((COUNTIF(P48:AI51,"Si"))&lt;=5,"MODERADO",(IF(COUNTIF(P48:AI51,"Si")&lt;=11,"ALTO","EXTREMO")))))</f>
        <v>0</v>
      </c>
      <c r="AM48" s="489">
        <v>1</v>
      </c>
      <c r="AN48" s="489"/>
      <c r="AO48" s="489" t="str">
        <f t="shared" ref="AO48" si="18">IF(AN48="Rara vez",1,(IF(AN48="Improbable",2,(IF(AN48="Posible",3,IF(AN48="Probable",4,IF(AN48="Seguro",5,"Revisar")))))))</f>
        <v>Revisar</v>
      </c>
      <c r="AP48" s="491">
        <f t="shared" ref="AP48" si="19">IF(F48="Corrupción",AO48,IF(AM48&lt;=2,1,IF(AM48&lt;=24,2,IF(AM48&lt;=500,3,IF(AM48&lt;=5000,4,IF(AM48&gt;5000,5,"Revisar"))))))</f>
        <v>1</v>
      </c>
      <c r="AQ48" s="491" t="str">
        <f t="shared" ref="AQ48" si="20">IF(F48="Corrupción",(IF(AP48=1,"Rara Vez",IF(AP48=2,"Improbable",IF(AP48=3,"Posible",IF(AP48=4,"Probable",IF(AP48=5,"Seguro","Revisar")))))),IF(AP48=1,"Muy Baja",IF(AP48=2,"Baja",IF(AP48=3,"Media",IF(AP48=4,"Alta","Muy Alta")))))</f>
        <v>Muy Baja</v>
      </c>
      <c r="AR48" s="491">
        <f>IF(F48="Corrupción",AK48,(ROUND(((VLOOKUP(N48,Datos!$B$25:$C$29,2,FALSE)*Datos!$B$32)+(VLOOKUP(O48,Datos!$B$25:$C$29,2,FALSE)*Datos!$C$32)+(VLOOKUP(P48,Datos!$B$25:$C$29,2,FALSE)*Datos!$D$32))*5,0)))</f>
        <v>2</v>
      </c>
      <c r="AS48" s="491" t="str">
        <f>IF(AR48=1,"Insignificante",IF(AR48=2,"Menor",IF(AR48=3,"Moderado",IF(AR48=4,"Mayor","Catastrófico"))))</f>
        <v>Menor</v>
      </c>
      <c r="AT48" s="502">
        <f>_xlfn.NUMBERVALUE(CONCATENATE(AP48,AR48),"##")</f>
        <v>12</v>
      </c>
      <c r="AU48" s="494" t="str">
        <f>VLOOKUP(AT48,Datos!$I$37:$J$61,2,FALSE)</f>
        <v>BAJO</v>
      </c>
      <c r="AV48" s="186" t="s">
        <v>343</v>
      </c>
      <c r="AW48" s="187" t="s">
        <v>339</v>
      </c>
      <c r="AX48" s="187" t="s">
        <v>344</v>
      </c>
      <c r="AY48" s="188" t="s">
        <v>20</v>
      </c>
      <c r="AZ48" s="188" t="s">
        <v>5</v>
      </c>
      <c r="BA48" s="188" t="s">
        <v>3</v>
      </c>
      <c r="BB48" s="188" t="s">
        <v>31</v>
      </c>
      <c r="BC48" s="185" t="s">
        <v>7</v>
      </c>
      <c r="BD48" s="145">
        <f>IF(AY48=Datos!$C$63,Datos!$C$73,IF(AY48=Datos!$C$64,Datos!$C$74,IF(AY48=Datos!$C$65,Datos!$C$75,"Revisar")))+IF(AZ48=Datos!$D$63,Datos!$D$73,IF(AZ48=Datos!$D$64,Datos!$D$74,"Revisar"))+IF(BA48=Datos!$E$63,Datos!$E$73,IF(BA48=Datos!$E$64,Datos!$E$74,"Revisar"))+IF(BC48=Datos!$G$63,Datos!$G$73,IF(BC48=Datos!$G$64,Datos!$G$74,IF(BC48=Datos!$G$65,Datos!$G$75,"Revisar")))</f>
        <v>0.5</v>
      </c>
      <c r="BE48" s="145">
        <f>IF(AY48=Datos!$C$65,BD48,0)</f>
        <v>0.5</v>
      </c>
      <c r="BF48" s="145">
        <f>IF(OR(AY48=Datos!$C$63,AY48=Datos!$C$64),BD48,0)</f>
        <v>0</v>
      </c>
      <c r="BG48" s="491">
        <f>IF(ROUND(AP48-SUM(BF48:BF51),0)&lt;=0,1,ROUND(AP48-SUM(BF48:BF51),0))</f>
        <v>1</v>
      </c>
      <c r="BH48" s="491" t="str">
        <f>IF(F48="Corrupción",(IF(BG48=1,"Rara Vez",IF(BG48=2,"Improbable",IF(BG48=3,"Posible",IF(BG48=4,"Probable","Seguro"))))),IF(BG48=1,"Muy Baja",IF(BG48=2,"Baja",IF(BG48=3,"Media",IF(BG48=4,"Alta","Muy Alta")))))</f>
        <v>Muy Baja</v>
      </c>
      <c r="BI48" s="491">
        <f>ROUND(AR48-SUM(BE48:BE51),0)</f>
        <v>2</v>
      </c>
      <c r="BJ48" s="491" t="str">
        <f>IF(BI48=1,"Insignificante",IF(BI48=2,"Menor",IF(BI48=3,"Moderado",IF(BI48=4,"Mayor","Catastrófico"))))</f>
        <v>Menor</v>
      </c>
      <c r="BK48" s="505">
        <f>_xlfn.NUMBERVALUE(CONCATENATE(BG48,BI48),"##")</f>
        <v>12</v>
      </c>
      <c r="BL48" s="506" t="str">
        <f>+VLOOKUP(BK48,Datos!$I$37:$J$65,2,FALSE)</f>
        <v>BAJO</v>
      </c>
      <c r="BM48" s="498" t="s">
        <v>233</v>
      </c>
      <c r="BN48" s="189"/>
      <c r="BO48" s="185"/>
      <c r="BP48" s="185"/>
      <c r="BQ48" s="185"/>
      <c r="BR48" s="190"/>
    </row>
    <row r="49" spans="1:70" ht="41.15" customHeight="1" thickBot="1" x14ac:dyDescent="0.4">
      <c r="A49" s="476"/>
      <c r="B49" s="479"/>
      <c r="C49" s="326" t="s">
        <v>153</v>
      </c>
      <c r="D49" s="457"/>
      <c r="E49" s="482"/>
      <c r="F49" s="457"/>
      <c r="G49" s="460"/>
      <c r="H49" s="460"/>
      <c r="I49" s="460"/>
      <c r="J49" s="460"/>
      <c r="K49" s="460"/>
      <c r="L49" s="487"/>
      <c r="M49" s="460"/>
      <c r="N49" s="460"/>
      <c r="O49" s="460"/>
      <c r="P49" s="460"/>
      <c r="Q49" s="460"/>
      <c r="R49" s="460"/>
      <c r="S49" s="460"/>
      <c r="T49" s="460"/>
      <c r="U49" s="460"/>
      <c r="V49" s="460"/>
      <c r="W49" s="460"/>
      <c r="X49" s="460"/>
      <c r="Y49" s="460"/>
      <c r="Z49" s="460"/>
      <c r="AA49" s="460"/>
      <c r="AB49" s="460"/>
      <c r="AC49" s="460"/>
      <c r="AD49" s="460"/>
      <c r="AE49" s="460"/>
      <c r="AF49" s="460"/>
      <c r="AG49" s="460"/>
      <c r="AH49" s="460"/>
      <c r="AI49" s="460"/>
      <c r="AJ49" s="463"/>
      <c r="AK49" s="466"/>
      <c r="AL49" s="466"/>
      <c r="AM49" s="463"/>
      <c r="AN49" s="463"/>
      <c r="AO49" s="463"/>
      <c r="AP49" s="448"/>
      <c r="AQ49" s="448"/>
      <c r="AR49" s="448"/>
      <c r="AS49" s="448"/>
      <c r="AT49" s="503"/>
      <c r="AU49" s="473"/>
      <c r="AV49" s="192"/>
      <c r="AW49" s="193"/>
      <c r="AX49" s="193"/>
      <c r="AY49" s="194"/>
      <c r="AZ49" s="194"/>
      <c r="BA49" s="194"/>
      <c r="BB49" s="194"/>
      <c r="BC49" s="191"/>
      <c r="BD49" s="195" t="e">
        <f>IF(AY49=Datos!$C$63,Datos!$C$73,IF(AY49=Datos!$C$64,Datos!$C$74,IF(AY49=Datos!$C$65,Datos!$C$75,"Revisar")))+IF(AZ49=Datos!$D$63,Datos!$D$73,IF(AZ49=Datos!$D$64,Datos!$D$74,"Revisar"))+IF(BA49=Datos!$E$63,Datos!$E$73,IF(BA49=Datos!$E$64,Datos!$E$74,"Revisar"))+IF(BC49=Datos!$G$63,Datos!$G$73,IF(BC49=Datos!$G$64,Datos!$G$74,IF(BC49=Datos!$G$65,Datos!$G$75,"Revisar")))</f>
        <v>#VALUE!</v>
      </c>
      <c r="BE49" s="195">
        <f>IF(AY49=Datos!$C$65,BD49,0)</f>
        <v>0</v>
      </c>
      <c r="BF49" s="195">
        <f>IF(OR(AY49=Datos!$C$63,AY49=Datos!$C$64),BD49,0)</f>
        <v>0</v>
      </c>
      <c r="BG49" s="448"/>
      <c r="BH49" s="448"/>
      <c r="BI49" s="448"/>
      <c r="BJ49" s="448"/>
      <c r="BK49" s="451"/>
      <c r="BL49" s="454"/>
      <c r="BM49" s="457"/>
      <c r="BN49" s="196"/>
      <c r="BO49" s="191"/>
      <c r="BP49" s="191"/>
      <c r="BQ49" s="191"/>
      <c r="BR49" s="197"/>
    </row>
    <row r="50" spans="1:70" ht="41.15" customHeight="1" thickBot="1" x14ac:dyDescent="0.4">
      <c r="A50" s="476"/>
      <c r="B50" s="479"/>
      <c r="C50" s="326" t="s">
        <v>153</v>
      </c>
      <c r="D50" s="457"/>
      <c r="E50" s="482"/>
      <c r="F50" s="457"/>
      <c r="G50" s="460"/>
      <c r="H50" s="460"/>
      <c r="I50" s="460"/>
      <c r="J50" s="460"/>
      <c r="K50" s="460"/>
      <c r="L50" s="487"/>
      <c r="M50" s="460"/>
      <c r="N50" s="460"/>
      <c r="O50" s="460"/>
      <c r="P50" s="460"/>
      <c r="Q50" s="460"/>
      <c r="R50" s="460"/>
      <c r="S50" s="460"/>
      <c r="T50" s="460"/>
      <c r="U50" s="460"/>
      <c r="V50" s="460"/>
      <c r="W50" s="460"/>
      <c r="X50" s="460"/>
      <c r="Y50" s="460"/>
      <c r="Z50" s="460"/>
      <c r="AA50" s="460"/>
      <c r="AB50" s="460"/>
      <c r="AC50" s="460"/>
      <c r="AD50" s="460"/>
      <c r="AE50" s="460"/>
      <c r="AF50" s="460"/>
      <c r="AG50" s="460"/>
      <c r="AH50" s="460"/>
      <c r="AI50" s="460"/>
      <c r="AJ50" s="463"/>
      <c r="AK50" s="466"/>
      <c r="AL50" s="466"/>
      <c r="AM50" s="463"/>
      <c r="AN50" s="463"/>
      <c r="AO50" s="463"/>
      <c r="AP50" s="448"/>
      <c r="AQ50" s="448"/>
      <c r="AR50" s="448"/>
      <c r="AS50" s="448"/>
      <c r="AT50" s="503"/>
      <c r="AU50" s="473"/>
      <c r="AV50" s="219"/>
      <c r="AW50" s="193"/>
      <c r="AX50" s="193"/>
      <c r="AY50" s="194"/>
      <c r="AZ50" s="194"/>
      <c r="BA50" s="194"/>
      <c r="BB50" s="194"/>
      <c r="BC50" s="191"/>
      <c r="BD50" s="195" t="e">
        <f>IF(AY50=Datos!$C$63,Datos!$C$73,IF(AY50=Datos!$C$64,Datos!$C$74,IF(AY50=Datos!$C$65,Datos!$C$75,"Revisar")))+IF(AZ50=Datos!$D$63,Datos!$D$73,IF(AZ50=Datos!$D$64,Datos!$D$74,"Revisar"))+IF(BA50=Datos!$E$63,Datos!$E$73,IF(BA50=Datos!$E$64,Datos!$E$74,"Revisar"))+IF(BC50=Datos!$G$63,Datos!$G$73,IF(BC50=Datos!$G$64,Datos!$G$74,IF(BC50=Datos!$G$65,Datos!$G$75,"Revisar")))</f>
        <v>#VALUE!</v>
      </c>
      <c r="BE50" s="195">
        <f>IF(AY50=Datos!$C$65,BD50,0)</f>
        <v>0</v>
      </c>
      <c r="BF50" s="195">
        <f>IF(OR(AY50=Datos!$C$63,AY50=Datos!$C$64),BD50,0)</f>
        <v>0</v>
      </c>
      <c r="BG50" s="448"/>
      <c r="BH50" s="448"/>
      <c r="BI50" s="448"/>
      <c r="BJ50" s="448"/>
      <c r="BK50" s="451"/>
      <c r="BL50" s="454"/>
      <c r="BM50" s="457"/>
      <c r="BN50" s="200"/>
      <c r="BO50" s="200"/>
      <c r="BP50" s="200"/>
      <c r="BQ50" s="200"/>
      <c r="BR50" s="201"/>
    </row>
    <row r="51" spans="1:70" ht="41.15" customHeight="1" thickBot="1" x14ac:dyDescent="0.4">
      <c r="A51" s="477"/>
      <c r="B51" s="480"/>
      <c r="C51" s="326" t="s">
        <v>153</v>
      </c>
      <c r="D51" s="458"/>
      <c r="E51" s="483"/>
      <c r="F51" s="458"/>
      <c r="G51" s="461"/>
      <c r="H51" s="461"/>
      <c r="I51" s="461"/>
      <c r="J51" s="461"/>
      <c r="K51" s="461"/>
      <c r="L51" s="488"/>
      <c r="M51" s="461"/>
      <c r="N51" s="461"/>
      <c r="O51" s="461"/>
      <c r="P51" s="461"/>
      <c r="Q51" s="461"/>
      <c r="R51" s="461"/>
      <c r="S51" s="461"/>
      <c r="T51" s="461"/>
      <c r="U51" s="461"/>
      <c r="V51" s="461"/>
      <c r="W51" s="461"/>
      <c r="X51" s="461"/>
      <c r="Y51" s="461"/>
      <c r="Z51" s="461"/>
      <c r="AA51" s="461"/>
      <c r="AB51" s="461"/>
      <c r="AC51" s="461"/>
      <c r="AD51" s="461"/>
      <c r="AE51" s="461"/>
      <c r="AF51" s="461"/>
      <c r="AG51" s="461"/>
      <c r="AH51" s="461"/>
      <c r="AI51" s="461"/>
      <c r="AJ51" s="464"/>
      <c r="AK51" s="467"/>
      <c r="AL51" s="467"/>
      <c r="AM51" s="464"/>
      <c r="AN51" s="464"/>
      <c r="AO51" s="464"/>
      <c r="AP51" s="449"/>
      <c r="AQ51" s="449"/>
      <c r="AR51" s="449"/>
      <c r="AS51" s="449"/>
      <c r="AT51" s="504"/>
      <c r="AU51" s="474"/>
      <c r="AV51" s="224"/>
      <c r="AW51" s="204"/>
      <c r="AX51" s="204"/>
      <c r="AY51" s="205"/>
      <c r="AZ51" s="205"/>
      <c r="BA51" s="205"/>
      <c r="BB51" s="205"/>
      <c r="BC51" s="202"/>
      <c r="BD51" s="206" t="e">
        <f>IF(AY51=Datos!$C$63,Datos!$C$73,IF(AY51=Datos!$C$64,Datos!$C$74,IF(AY51=Datos!$C$65,Datos!$C$75,"Revisar")))+IF(AZ51=Datos!$D$63,Datos!$D$73,IF(AZ51=Datos!$D$64,Datos!$D$74,"Revisar"))+IF(BA51=Datos!$E$63,Datos!$E$73,IF(BA51=Datos!$E$64,Datos!$E$74,"Revisar"))+IF(BC51=Datos!$G$63,Datos!$G$73,IF(BC51=Datos!$G$64,Datos!$G$74,IF(BC51=Datos!$G$65,Datos!$G$75,"Revisar")))</f>
        <v>#VALUE!</v>
      </c>
      <c r="BE51" s="206">
        <f>IF(AY51=Datos!$C$65,BD51,0)</f>
        <v>0</v>
      </c>
      <c r="BF51" s="206">
        <f>IF(OR(AY51=Datos!$C$63,AY51=Datos!$C$64),BD51,0)</f>
        <v>0</v>
      </c>
      <c r="BG51" s="449"/>
      <c r="BH51" s="449"/>
      <c r="BI51" s="449"/>
      <c r="BJ51" s="449"/>
      <c r="BK51" s="452"/>
      <c r="BL51" s="455"/>
      <c r="BM51" s="458"/>
      <c r="BN51" s="207"/>
      <c r="BO51" s="207"/>
      <c r="BP51" s="207"/>
      <c r="BQ51" s="207"/>
      <c r="BR51" s="208"/>
    </row>
    <row r="52" spans="1:70" s="138" customFormat="1" ht="41.15" customHeight="1" thickBot="1" x14ac:dyDescent="0.35">
      <c r="A52" s="514">
        <v>4</v>
      </c>
      <c r="B52" s="478" t="s">
        <v>273</v>
      </c>
      <c r="C52" s="326" t="s">
        <v>153</v>
      </c>
      <c r="D52" s="456" t="s">
        <v>153</v>
      </c>
      <c r="E52" s="481" t="s">
        <v>183</v>
      </c>
      <c r="F52" s="456" t="s">
        <v>126</v>
      </c>
      <c r="G52" s="459" t="s">
        <v>1</v>
      </c>
      <c r="H52" s="459" t="s">
        <v>70</v>
      </c>
      <c r="I52" s="484" t="s">
        <v>333</v>
      </c>
      <c r="J52" s="484" t="s">
        <v>345</v>
      </c>
      <c r="K52" s="484" t="s">
        <v>346</v>
      </c>
      <c r="L52" s="486" t="str">
        <f>CONCATENATE(I52," ",J52," ",K52)</f>
        <v>Posibilidad de afectación operacional y reputacional por incumplimiento en las metas y objetivos ambientales de la entidad debido a la falta de seguimiento a los indicadores establecidos en los programas ambientales</v>
      </c>
      <c r="M52" s="459" t="s">
        <v>0</v>
      </c>
      <c r="N52" s="459" t="s">
        <v>125</v>
      </c>
      <c r="O52" s="459" t="s">
        <v>79</v>
      </c>
      <c r="P52" s="459" t="s">
        <v>79</v>
      </c>
      <c r="Q52" s="459"/>
      <c r="R52" s="459"/>
      <c r="S52" s="459"/>
      <c r="T52" s="459"/>
      <c r="U52" s="459"/>
      <c r="V52" s="459"/>
      <c r="W52" s="459"/>
      <c r="X52" s="459"/>
      <c r="Y52" s="459"/>
      <c r="Z52" s="459"/>
      <c r="AA52" s="459"/>
      <c r="AB52" s="459"/>
      <c r="AC52" s="459"/>
      <c r="AD52" s="459"/>
      <c r="AE52" s="459"/>
      <c r="AF52" s="459"/>
      <c r="AG52" s="459"/>
      <c r="AH52" s="459"/>
      <c r="AI52" s="459"/>
      <c r="AJ52" s="462">
        <f>COUNTIF(Q52:AI55,"Si")</f>
        <v>0</v>
      </c>
      <c r="AK52" s="465">
        <f>IF((COUNTIF(P52:AI55,"Si"))&lt;=0,0,(IF((COUNTIF(P52:AI55,"Si"))&lt;=5,3,(IF(COUNTIF(P52:AI55,"Si")&lt;=11,4,5)))))</f>
        <v>0</v>
      </c>
      <c r="AL52" s="465">
        <f>IF((COUNTIF(P52:AI55,"Si"))&lt;=0,0,(IF((COUNTIF(P52:AI55,"Si"))&lt;=5,"MODERADO",(IF(COUNTIF(P52:AI55,"Si")&lt;=11,"ALTO","EXTREMO")))))</f>
        <v>0</v>
      </c>
      <c r="AM52" s="462">
        <v>4</v>
      </c>
      <c r="AN52" s="462"/>
      <c r="AO52" s="462" t="str">
        <f t="shared" ref="AO52" si="21">IF(AN52="Rara vez",1,(IF(AN52="Improbable",2,(IF(AN52="Posible",3,IF(AN52="Probable",4,IF(AN52="Seguro",5,"Revisar")))))))</f>
        <v>Revisar</v>
      </c>
      <c r="AP52" s="447">
        <f t="shared" ref="AP52" si="22">IF(F52="Corrupción",AO52,IF(AM52&lt;=2,1,IF(AM52&lt;=24,2,IF(AM52&lt;=500,3,IF(AM52&lt;=5000,4,IF(AM52&gt;5000,5,"Revisar"))))))</f>
        <v>2</v>
      </c>
      <c r="AQ52" s="447" t="str">
        <f t="shared" ref="AQ52" si="23">IF(F52="Corrupción",(IF(AP52=1,"Rara Vez",IF(AP52=2,"Improbable",IF(AP52=3,"Posible",IF(AP52=4,"Probable",IF(AP52=5,"Seguro","Revisar")))))),IF(AP52=1,"Muy Baja",IF(AP52=2,"Baja",IF(AP52=3,"Media",IF(AP52=4,"Alta","Muy Alta")))))</f>
        <v>Baja</v>
      </c>
      <c r="AR52" s="447">
        <f>IF(F52="Corrupción",AK52,(ROUND(((VLOOKUP(N52,Datos!$B$25:$C$29,2,FALSE)*Datos!$B$32)+(VLOOKUP(O52,Datos!$B$25:$C$29,2,FALSE)*Datos!$C$32)+(VLOOKUP(P52,Datos!$B$25:$C$29,2,FALSE)*Datos!$D$32))*5,0)))</f>
        <v>2</v>
      </c>
      <c r="AS52" s="468" t="str">
        <f>IF(AR52=1,"Insignificante",IF(AR52=2,"Menor",IF(AR52=3,"Moderado",IF(AR52=4,"Mayor","Catastrófico"))))</f>
        <v>Menor</v>
      </c>
      <c r="AT52" s="470">
        <f>_xlfn.NUMBERVALUE(CONCATENATE(AP52,AR52),"##")</f>
        <v>22</v>
      </c>
      <c r="AU52" s="472" t="str">
        <f>VLOOKUP(AT52,Datos!$I$37:$J$61,2,FALSE)</f>
        <v>MODERADO</v>
      </c>
      <c r="AV52" s="215" t="s">
        <v>347</v>
      </c>
      <c r="AW52" s="216" t="s">
        <v>348</v>
      </c>
      <c r="AX52" s="216" t="s">
        <v>349</v>
      </c>
      <c r="AY52" s="217" t="s">
        <v>12</v>
      </c>
      <c r="AZ52" s="217" t="s">
        <v>5</v>
      </c>
      <c r="BA52" s="217" t="s">
        <v>3</v>
      </c>
      <c r="BB52" s="217" t="s">
        <v>28</v>
      </c>
      <c r="BC52" s="214" t="s">
        <v>7</v>
      </c>
      <c r="BD52" s="218">
        <f>IF(AY52=Datos!$C$63,Datos!$C$73,IF(AY52=Datos!$C$64,Datos!$C$74,IF(AY52=Datos!$C$65,Datos!$C$75,"Revisar")))+IF(AZ52=Datos!$D$63,Datos!$D$73,IF(AZ52=Datos!$D$64,Datos!$D$74,"Revisar"))+IF(BA52=Datos!$E$63,Datos!$E$73,IF(BA52=Datos!$E$64,Datos!$E$74,"Revisar"))+IF(BC52=Datos!$G$63,Datos!$G$73,IF(BC52=Datos!$G$64,Datos!$G$74,IF(BC52=Datos!$G$65,Datos!$G$75,"Revisar")))</f>
        <v>0.54999999999999993</v>
      </c>
      <c r="BE52" s="218">
        <f>IF(AY52=Datos!$C$65,BD52,0)</f>
        <v>0</v>
      </c>
      <c r="BF52" s="218">
        <f>IF(OR(AY52=Datos!$C$63,AY52=Datos!$C$64),BD52,0)</f>
        <v>0.54999999999999993</v>
      </c>
      <c r="BG52" s="447">
        <f>IF(ROUND(AP52-SUM(BF52:BF55),0)&lt;=0,1,ROUND(AP52-SUM(BF52:BF55),0))</f>
        <v>1</v>
      </c>
      <c r="BH52" s="447" t="str">
        <f>IF(F52="Corrupción",(IF(BG52=1,"Rara Vez",IF(BG52=2,"Improbable",IF(BG52=3,"Posible",IF(BG52=4,"Probable","Seguro"))))),IF(BG52=1,"Muy Baja",IF(BG52=2,"Baja",IF(BG52=3,"Media",IF(BG52=4,"Alta","Muy Alta")))))</f>
        <v>Muy Baja</v>
      </c>
      <c r="BI52" s="447">
        <f>ROUND(AR52-SUM(BE52:BE55),0)</f>
        <v>2</v>
      </c>
      <c r="BJ52" s="447" t="str">
        <f>IF(BI52=1,"Insignificante",IF(BI52=2,"Menor",IF(BI52=3,"Moderado",IF(BI52=4,"Mayor","Catastrófico"))))</f>
        <v>Menor</v>
      </c>
      <c r="BK52" s="450">
        <f>_xlfn.NUMBERVALUE(CONCATENATE(BG52,BI52),"##")</f>
        <v>12</v>
      </c>
      <c r="BL52" s="453" t="str">
        <f>+VLOOKUP(BK52,Datos!$I$37:$J$65,2,FALSE)</f>
        <v>BAJO</v>
      </c>
      <c r="BM52" s="456" t="s">
        <v>233</v>
      </c>
      <c r="BN52" s="231"/>
      <c r="BO52" s="214"/>
      <c r="BP52" s="214"/>
      <c r="BQ52" s="214"/>
      <c r="BR52" s="232"/>
    </row>
    <row r="53" spans="1:70" ht="41.15" customHeight="1" thickBot="1" x14ac:dyDescent="0.4">
      <c r="A53" s="476"/>
      <c r="B53" s="479"/>
      <c r="C53" s="326" t="s">
        <v>153</v>
      </c>
      <c r="D53" s="457"/>
      <c r="E53" s="482"/>
      <c r="F53" s="457"/>
      <c r="G53" s="460"/>
      <c r="H53" s="460"/>
      <c r="I53" s="484"/>
      <c r="J53" s="484"/>
      <c r="K53" s="484"/>
      <c r="L53" s="487"/>
      <c r="M53" s="460"/>
      <c r="N53" s="460"/>
      <c r="O53" s="460"/>
      <c r="P53" s="460"/>
      <c r="Q53" s="460"/>
      <c r="R53" s="460"/>
      <c r="S53" s="460"/>
      <c r="T53" s="460"/>
      <c r="U53" s="460"/>
      <c r="V53" s="460"/>
      <c r="W53" s="460"/>
      <c r="X53" s="460"/>
      <c r="Y53" s="460"/>
      <c r="Z53" s="460"/>
      <c r="AA53" s="460"/>
      <c r="AB53" s="460"/>
      <c r="AC53" s="460"/>
      <c r="AD53" s="460"/>
      <c r="AE53" s="460"/>
      <c r="AF53" s="460"/>
      <c r="AG53" s="460"/>
      <c r="AH53" s="460"/>
      <c r="AI53" s="460"/>
      <c r="AJ53" s="463"/>
      <c r="AK53" s="466"/>
      <c r="AL53" s="466"/>
      <c r="AM53" s="463"/>
      <c r="AN53" s="463"/>
      <c r="AO53" s="463"/>
      <c r="AP53" s="448"/>
      <c r="AQ53" s="448"/>
      <c r="AR53" s="448"/>
      <c r="AS53" s="468"/>
      <c r="AT53" s="470"/>
      <c r="AU53" s="473"/>
      <c r="AV53" s="192"/>
      <c r="AW53" s="193"/>
      <c r="AX53" s="193"/>
      <c r="AY53" s="194"/>
      <c r="AZ53" s="194"/>
      <c r="BA53" s="194"/>
      <c r="BB53" s="194"/>
      <c r="BC53" s="191"/>
      <c r="BD53" s="195" t="e">
        <f>IF(AY53=Datos!$C$63,Datos!$C$73,IF(AY53=Datos!$C$64,Datos!$C$74,IF(AY53=Datos!$C$65,Datos!$C$75,"Revisar")))+IF(AZ53=Datos!$D$63,Datos!$D$73,IF(AZ53=Datos!$D$64,Datos!$D$74,"Revisar"))+IF(BA53=Datos!$E$63,Datos!$E$73,IF(BA53=Datos!$E$64,Datos!$E$74,"Revisar"))+IF(BC53=Datos!$G$63,Datos!$G$73,IF(BC53=Datos!$G$64,Datos!$G$74,IF(BC53=Datos!$G$65,Datos!$G$75,"Revisar")))</f>
        <v>#VALUE!</v>
      </c>
      <c r="BE53" s="195">
        <f>IF(AY53=Datos!$C$65,BD53,0)</f>
        <v>0</v>
      </c>
      <c r="BF53" s="195">
        <f>IF(OR(AY53=Datos!$C$63,AY53=Datos!$C$64),BD53,0)</f>
        <v>0</v>
      </c>
      <c r="BG53" s="448"/>
      <c r="BH53" s="448"/>
      <c r="BI53" s="448"/>
      <c r="BJ53" s="448"/>
      <c r="BK53" s="451"/>
      <c r="BL53" s="454"/>
      <c r="BM53" s="457"/>
      <c r="BN53" s="196"/>
      <c r="BO53" s="191"/>
      <c r="BP53" s="191"/>
      <c r="BQ53" s="191"/>
      <c r="BR53" s="197"/>
    </row>
    <row r="54" spans="1:70" ht="41.15" customHeight="1" thickBot="1" x14ac:dyDescent="0.4">
      <c r="A54" s="476"/>
      <c r="B54" s="479"/>
      <c r="C54" s="326" t="s">
        <v>153</v>
      </c>
      <c r="D54" s="457"/>
      <c r="E54" s="482"/>
      <c r="F54" s="457"/>
      <c r="G54" s="460"/>
      <c r="H54" s="460"/>
      <c r="I54" s="484"/>
      <c r="J54" s="484"/>
      <c r="K54" s="484"/>
      <c r="L54" s="487"/>
      <c r="M54" s="460"/>
      <c r="N54" s="460"/>
      <c r="O54" s="460"/>
      <c r="P54" s="460"/>
      <c r="Q54" s="460"/>
      <c r="R54" s="460"/>
      <c r="S54" s="460"/>
      <c r="T54" s="460"/>
      <c r="U54" s="460"/>
      <c r="V54" s="460"/>
      <c r="W54" s="460"/>
      <c r="X54" s="460"/>
      <c r="Y54" s="460"/>
      <c r="Z54" s="460"/>
      <c r="AA54" s="460"/>
      <c r="AB54" s="460"/>
      <c r="AC54" s="460"/>
      <c r="AD54" s="460"/>
      <c r="AE54" s="460"/>
      <c r="AF54" s="460"/>
      <c r="AG54" s="460"/>
      <c r="AH54" s="460"/>
      <c r="AI54" s="460"/>
      <c r="AJ54" s="463"/>
      <c r="AK54" s="466"/>
      <c r="AL54" s="466"/>
      <c r="AM54" s="463"/>
      <c r="AN54" s="463"/>
      <c r="AO54" s="463"/>
      <c r="AP54" s="448"/>
      <c r="AQ54" s="448"/>
      <c r="AR54" s="448"/>
      <c r="AS54" s="468"/>
      <c r="AT54" s="470"/>
      <c r="AU54" s="473"/>
      <c r="AV54" s="192"/>
      <c r="AW54" s="193"/>
      <c r="AX54" s="193"/>
      <c r="AY54" s="194"/>
      <c r="AZ54" s="194"/>
      <c r="BA54" s="194"/>
      <c r="BB54" s="194"/>
      <c r="BC54" s="191"/>
      <c r="BD54" s="195" t="e">
        <f>IF(AY54=Datos!$C$63,Datos!$C$73,IF(AY54=Datos!$C$64,Datos!$C$74,IF(AY54=Datos!$C$65,Datos!$C$75,"Revisar")))+IF(AZ54=Datos!$D$63,Datos!$D$73,IF(AZ54=Datos!$D$64,Datos!$D$74,"Revisar"))+IF(BA54=Datos!$E$63,Datos!$E$73,IF(BA54=Datos!$E$64,Datos!$E$74,"Revisar"))+IF(BC54=Datos!$G$63,Datos!$G$73,IF(BC54=Datos!$G$64,Datos!$G$74,IF(BC54=Datos!$G$65,Datos!$G$75,"Revisar")))</f>
        <v>#VALUE!</v>
      </c>
      <c r="BE54" s="195">
        <f>IF(AY54=Datos!$C$65,BD54,0)</f>
        <v>0</v>
      </c>
      <c r="BF54" s="195">
        <f>IF(OR(AY54=Datos!$C$63,AY54=Datos!$C$64),BD54,0)</f>
        <v>0</v>
      </c>
      <c r="BG54" s="448"/>
      <c r="BH54" s="448"/>
      <c r="BI54" s="448"/>
      <c r="BJ54" s="448"/>
      <c r="BK54" s="451"/>
      <c r="BL54" s="454"/>
      <c r="BM54" s="457"/>
      <c r="BN54" s="200"/>
      <c r="BO54" s="200"/>
      <c r="BP54" s="200"/>
      <c r="BQ54" s="200"/>
      <c r="BR54" s="201"/>
    </row>
    <row r="55" spans="1:70" ht="41.15" customHeight="1" thickBot="1" x14ac:dyDescent="0.4">
      <c r="A55" s="477"/>
      <c r="B55" s="480"/>
      <c r="C55" s="326" t="s">
        <v>153</v>
      </c>
      <c r="D55" s="458"/>
      <c r="E55" s="483"/>
      <c r="F55" s="458"/>
      <c r="G55" s="461"/>
      <c r="H55" s="461"/>
      <c r="I55" s="485"/>
      <c r="J55" s="485"/>
      <c r="K55" s="485"/>
      <c r="L55" s="488"/>
      <c r="M55" s="461"/>
      <c r="N55" s="461"/>
      <c r="O55" s="461"/>
      <c r="P55" s="461"/>
      <c r="Q55" s="461"/>
      <c r="R55" s="461"/>
      <c r="S55" s="461"/>
      <c r="T55" s="461"/>
      <c r="U55" s="461"/>
      <c r="V55" s="461"/>
      <c r="W55" s="461"/>
      <c r="X55" s="461"/>
      <c r="Y55" s="461"/>
      <c r="Z55" s="461"/>
      <c r="AA55" s="461"/>
      <c r="AB55" s="461"/>
      <c r="AC55" s="461"/>
      <c r="AD55" s="461"/>
      <c r="AE55" s="461"/>
      <c r="AF55" s="461"/>
      <c r="AG55" s="461"/>
      <c r="AH55" s="461"/>
      <c r="AI55" s="461"/>
      <c r="AJ55" s="464"/>
      <c r="AK55" s="467"/>
      <c r="AL55" s="467"/>
      <c r="AM55" s="464"/>
      <c r="AN55" s="464"/>
      <c r="AO55" s="464"/>
      <c r="AP55" s="449"/>
      <c r="AQ55" s="449"/>
      <c r="AR55" s="449"/>
      <c r="AS55" s="469"/>
      <c r="AT55" s="471"/>
      <c r="AU55" s="474"/>
      <c r="AV55" s="224"/>
      <c r="AW55" s="204"/>
      <c r="AX55" s="204"/>
      <c r="AY55" s="205"/>
      <c r="AZ55" s="205"/>
      <c r="BA55" s="205"/>
      <c r="BB55" s="205"/>
      <c r="BC55" s="202"/>
      <c r="BD55" s="206" t="e">
        <f>IF(AY55=Datos!$C$63,Datos!$C$73,IF(AY55=Datos!$C$64,Datos!$C$74,IF(AY55=Datos!$C$65,Datos!$C$75,"Revisar")))+IF(AZ55=Datos!$D$63,Datos!$D$73,IF(AZ55=Datos!$D$64,Datos!$D$74,"Revisar"))+IF(BA55=Datos!$E$63,Datos!$E$73,IF(BA55=Datos!$E$64,Datos!$E$74,"Revisar"))+IF(BC55=Datos!$G$63,Datos!$G$73,IF(BC55=Datos!$G$64,Datos!$G$74,IF(BC55=Datos!$G$65,Datos!$G$75,"Revisar")))</f>
        <v>#VALUE!</v>
      </c>
      <c r="BE55" s="206">
        <f>IF(AY55=Datos!$C$65,BD55,0)</f>
        <v>0</v>
      </c>
      <c r="BF55" s="206">
        <f>IF(OR(AY55=Datos!$C$63,AY55=Datos!$C$64),BD55,0)</f>
        <v>0</v>
      </c>
      <c r="BG55" s="449"/>
      <c r="BH55" s="449"/>
      <c r="BI55" s="449"/>
      <c r="BJ55" s="449"/>
      <c r="BK55" s="452"/>
      <c r="BL55" s="455"/>
      <c r="BM55" s="458"/>
      <c r="BN55" s="207"/>
      <c r="BO55" s="207"/>
      <c r="BP55" s="207"/>
      <c r="BQ55" s="207"/>
      <c r="BR55" s="208"/>
    </row>
    <row r="56" spans="1:70" s="138" customFormat="1" ht="41.15" customHeight="1" thickBot="1" x14ac:dyDescent="0.35">
      <c r="A56" s="496">
        <v>1</v>
      </c>
      <c r="B56" s="497" t="s">
        <v>276</v>
      </c>
      <c r="C56" s="326" t="s">
        <v>143</v>
      </c>
      <c r="D56" s="498" t="s">
        <v>143</v>
      </c>
      <c r="E56" s="499" t="s">
        <v>188</v>
      </c>
      <c r="F56" s="498" t="s">
        <v>126</v>
      </c>
      <c r="G56" s="495" t="s">
        <v>1</v>
      </c>
      <c r="H56" s="495" t="s">
        <v>70</v>
      </c>
      <c r="I56" s="500" t="s">
        <v>305</v>
      </c>
      <c r="J56" s="500" t="s">
        <v>303</v>
      </c>
      <c r="K56" s="500" t="s">
        <v>304</v>
      </c>
      <c r="L56" s="501" t="str">
        <f>CONCATENATE(I56," ",J56," ",K56)</f>
        <v>Posibilidad de afectación reputacional por el incumplimiento en las actividades del plan estratégico de talento humano debido a fallas en la ejecución del plan</v>
      </c>
      <c r="M56" s="495" t="s">
        <v>0</v>
      </c>
      <c r="N56" s="495" t="s">
        <v>125</v>
      </c>
      <c r="O56" s="495" t="s">
        <v>125</v>
      </c>
      <c r="P56" s="495" t="s">
        <v>79</v>
      </c>
      <c r="Q56" s="495"/>
      <c r="R56" s="495"/>
      <c r="S56" s="495"/>
      <c r="T56" s="495"/>
      <c r="U56" s="495"/>
      <c r="V56" s="495"/>
      <c r="W56" s="495"/>
      <c r="X56" s="495"/>
      <c r="Y56" s="495"/>
      <c r="Z56" s="495"/>
      <c r="AA56" s="495"/>
      <c r="AB56" s="495"/>
      <c r="AC56" s="495"/>
      <c r="AD56" s="495"/>
      <c r="AE56" s="495"/>
      <c r="AF56" s="495"/>
      <c r="AG56" s="495"/>
      <c r="AH56" s="495"/>
      <c r="AI56" s="495"/>
      <c r="AJ56" s="489">
        <f>COUNTIF(Q56:AI59,"Si")</f>
        <v>0</v>
      </c>
      <c r="AK56" s="490">
        <f>IF((COUNTIF(P56:AI59,"Si"))&lt;=0,0,(IF((COUNTIF(P56:AI59,"Si"))&lt;=5,3,(IF(COUNTIF(P56:AI59,"Si")&lt;=11,4,5)))))</f>
        <v>0</v>
      </c>
      <c r="AL56" s="490">
        <f>IF((COUNTIF(P56:AI59,"Si"))&lt;=0,0,(IF((COUNTIF(P56:AI59,"Si"))&lt;=5,"MODERADO",(IF(COUNTIF(P56:AI59,"Si")&lt;=11,"ALTO","EXTREMO")))))</f>
        <v>0</v>
      </c>
      <c r="AM56" s="489">
        <v>50</v>
      </c>
      <c r="AN56" s="489"/>
      <c r="AO56" s="489" t="str">
        <f>IF(AN56="Rara vez",1,(IF(AN56="Improbable",2,(IF(AN56="Posible",3,IF(AN56="Probable",4,IF(AN56="Seguro",5,"Revisar")))))))</f>
        <v>Revisar</v>
      </c>
      <c r="AP56" s="491">
        <f>IF(F56="Corrupción",AO56,IF(AM56&lt;=2,1,IF(AM56&lt;=24,2,IF(AM56&lt;=500,3,IF(AM56&lt;=5000,4,IF(AM56&gt;5000,5,"Revisar"))))))</f>
        <v>3</v>
      </c>
      <c r="AQ56" s="491" t="str">
        <f>IF(F56="Corrupción",(IF(AP56=1,"Rara Vez",IF(AP56=2,"Improbable",IF(AP56=3,"Posible",IF(AP56=4,"Probable",IF(AP56=5,"Seguro","Revisar")))))),IF(AP56=1,"Muy Baja",IF(AP56=2,"Baja",IF(AP56=3,"Media",IF(AP56=4,"Alta","Muy Alta")))))</f>
        <v>Media</v>
      </c>
      <c r="AR56" s="491">
        <f>IF(F56="Corrupción",AK56,(ROUND(((VLOOKUP(N56,Datos!$B$25:$C$29,2,FALSE)*Datos!$B$32)+(VLOOKUP(O56,Datos!$B$25:$C$29,2,FALSE)*Datos!$C$32)+(VLOOKUP(P56,Datos!$B$25:$C$29,2,FALSE)*Datos!$D$32))*5,0)))</f>
        <v>2</v>
      </c>
      <c r="AS56" s="492" t="str">
        <f>IF(AR56=1,"Insignificante",IF(AR56=2,"Menor",IF(AR56=3,"Moderado",IF(AR56=4,"Mayor","Catastrófico"))))</f>
        <v>Menor</v>
      </c>
      <c r="AT56" s="493">
        <f>_xlfn.NUMBERVALUE(CONCATENATE(AP56,AR56),"##")</f>
        <v>32</v>
      </c>
      <c r="AU56" s="494" t="str">
        <f>VLOOKUP(AT56,Datos!$I$37:$J$61,2,FALSE)</f>
        <v>MODERADO</v>
      </c>
      <c r="AV56" s="186" t="s">
        <v>312</v>
      </c>
      <c r="AW56" s="187" t="s">
        <v>290</v>
      </c>
      <c r="AX56" s="187" t="s">
        <v>291</v>
      </c>
      <c r="AY56" s="188" t="s">
        <v>12</v>
      </c>
      <c r="AZ56" s="188" t="s">
        <v>5</v>
      </c>
      <c r="BA56" s="188" t="s">
        <v>3</v>
      </c>
      <c r="BB56" s="188" t="s">
        <v>26</v>
      </c>
      <c r="BC56" s="185" t="s">
        <v>7</v>
      </c>
      <c r="BD56" s="145">
        <f>IF(AY56=Datos!$C$63,Datos!$C$73,IF(AY56=Datos!$C$64,Datos!$C$74,IF(AY56=Datos!$C$65,Datos!$C$75,"Revisar")))+IF(AZ56=Datos!$D$63,Datos!$D$73,IF(AZ56=Datos!$D$64,Datos!$D$74,"Revisar"))+IF(BA56=Datos!$E$63,Datos!$E$73,IF(BA56=Datos!$E$64,Datos!$E$74,"Revisar"))+IF(BC56=Datos!$G$63,Datos!$G$73,IF(BC56=Datos!$G$64,Datos!$G$74,IF(BC56=Datos!$G$65,Datos!$G$75,"Revisar")))</f>
        <v>0.54999999999999993</v>
      </c>
      <c r="BE56" s="145">
        <f>IF(AY56=Datos!$C$65,BD56,0)</f>
        <v>0</v>
      </c>
      <c r="BF56" s="145">
        <f>IF(OR(AY56=Datos!$C$63,AY56=Datos!$C$64),BD56,0)</f>
        <v>0.54999999999999993</v>
      </c>
      <c r="BG56" s="447">
        <f>IF(ROUND(AP56-SUM(BF56:BF59),0)&lt;=0,1,ROUND(AP56-SUM(BF56:BF59),0))</f>
        <v>2</v>
      </c>
      <c r="BH56" s="491" t="str">
        <f>IF(F56="Corrupción",(IF(BG56=1,"Rara Vez",IF(BG56=2,"Improbable",IF(BG56=3,"Posible",IF(BG56=4,"Probable","Seguro"))))),IF(BG56=1,"Muy Baja",IF(BG56=2,"Baja",IF(BG56=3,"Media",IF(BG56=4,"Alta","Muy Alta")))))</f>
        <v>Baja</v>
      </c>
      <c r="BI56" s="447">
        <f>ROUND(AR56-SUM(BE56:BE59),0)</f>
        <v>2</v>
      </c>
      <c r="BJ56" s="447" t="str">
        <f>IF(BI56=1,"Insignificante",IF(BI56=2,"Menor",IF(BI56=3,"Moderado",IF(BI56=4,"Mayor","Catastrófico"))))</f>
        <v>Menor</v>
      </c>
      <c r="BK56" s="450">
        <f>_xlfn.NUMBERVALUE(CONCATENATE(BG56,BI56),"##")</f>
        <v>22</v>
      </c>
      <c r="BL56" s="453" t="str">
        <f>+VLOOKUP(BK56,Datos!$I$37:$J$65,2,FALSE)</f>
        <v>MODERADO</v>
      </c>
      <c r="BM56" s="456" t="s">
        <v>236</v>
      </c>
      <c r="BN56" s="189" t="s">
        <v>313</v>
      </c>
      <c r="BO56" s="185" t="s">
        <v>290</v>
      </c>
      <c r="BP56" s="222">
        <v>45870</v>
      </c>
      <c r="BQ56" s="222">
        <v>46022</v>
      </c>
      <c r="BR56" s="190" t="s">
        <v>306</v>
      </c>
    </row>
    <row r="57" spans="1:70" ht="41.15" customHeight="1" thickBot="1" x14ac:dyDescent="0.4">
      <c r="A57" s="476"/>
      <c r="B57" s="479"/>
      <c r="C57" s="326" t="s">
        <v>143</v>
      </c>
      <c r="D57" s="457"/>
      <c r="E57" s="482"/>
      <c r="F57" s="457"/>
      <c r="G57" s="460"/>
      <c r="H57" s="460"/>
      <c r="I57" s="484"/>
      <c r="J57" s="484"/>
      <c r="K57" s="484"/>
      <c r="L57" s="487"/>
      <c r="M57" s="460"/>
      <c r="N57" s="460"/>
      <c r="O57" s="460"/>
      <c r="P57" s="460"/>
      <c r="Q57" s="460"/>
      <c r="R57" s="460"/>
      <c r="S57" s="460"/>
      <c r="T57" s="460"/>
      <c r="U57" s="460"/>
      <c r="V57" s="460"/>
      <c r="W57" s="460"/>
      <c r="X57" s="460"/>
      <c r="Y57" s="460"/>
      <c r="Z57" s="460"/>
      <c r="AA57" s="460"/>
      <c r="AB57" s="460"/>
      <c r="AC57" s="460"/>
      <c r="AD57" s="460"/>
      <c r="AE57" s="460"/>
      <c r="AF57" s="460"/>
      <c r="AG57" s="460"/>
      <c r="AH57" s="460"/>
      <c r="AI57" s="460"/>
      <c r="AJ57" s="463"/>
      <c r="AK57" s="466"/>
      <c r="AL57" s="466"/>
      <c r="AM57" s="463"/>
      <c r="AN57" s="463"/>
      <c r="AO57" s="463"/>
      <c r="AP57" s="448"/>
      <c r="AQ57" s="448"/>
      <c r="AR57" s="448"/>
      <c r="AS57" s="468"/>
      <c r="AT57" s="470"/>
      <c r="AU57" s="473"/>
      <c r="AV57" s="219"/>
      <c r="AW57" s="193"/>
      <c r="AX57" s="193"/>
      <c r="AY57" s="194"/>
      <c r="AZ57" s="194"/>
      <c r="BA57" s="194"/>
      <c r="BB57" s="194"/>
      <c r="BC57" s="191"/>
      <c r="BD57" s="195" t="e">
        <f>IF(AY57=Datos!$C$63,Datos!$C$73,IF(AY57=Datos!$C$64,Datos!$C$74,IF(AY57=Datos!$C$65,Datos!$C$75,"Revisar")))+IF(AZ57=Datos!$D$63,Datos!$D$73,IF(AZ57=Datos!$D$64,Datos!$D$74,"Revisar"))+IF(BA57=Datos!$E$63,Datos!$E$73,IF(BA57=Datos!$E$64,Datos!$E$74,"Revisar"))+IF(BC57=Datos!$G$63,Datos!$G$73,IF(BC57=Datos!$G$64,Datos!$G$74,IF(BC57=Datos!$G$65,Datos!$G$75,"Revisar")))</f>
        <v>#VALUE!</v>
      </c>
      <c r="BE57" s="195">
        <f>IF(AY57=Datos!$C$65,BD57,0)</f>
        <v>0</v>
      </c>
      <c r="BF57" s="195">
        <f>IF(OR(AY57=Datos!$C$63,AY57=Datos!$C$64),BD57,0)</f>
        <v>0</v>
      </c>
      <c r="BG57" s="448"/>
      <c r="BH57" s="448"/>
      <c r="BI57" s="448"/>
      <c r="BJ57" s="448"/>
      <c r="BK57" s="451"/>
      <c r="BL57" s="454"/>
      <c r="BM57" s="457"/>
      <c r="BN57" s="196"/>
      <c r="BO57" s="191"/>
      <c r="BP57" s="191"/>
      <c r="BQ57" s="191"/>
      <c r="BR57" s="197"/>
    </row>
    <row r="58" spans="1:70" ht="41.15" customHeight="1" thickBot="1" x14ac:dyDescent="0.4">
      <c r="A58" s="476"/>
      <c r="B58" s="479"/>
      <c r="C58" s="326" t="s">
        <v>143</v>
      </c>
      <c r="D58" s="457"/>
      <c r="E58" s="482"/>
      <c r="F58" s="457"/>
      <c r="G58" s="460"/>
      <c r="H58" s="460"/>
      <c r="I58" s="484"/>
      <c r="J58" s="484"/>
      <c r="K58" s="484"/>
      <c r="L58" s="487"/>
      <c r="M58" s="460"/>
      <c r="N58" s="460"/>
      <c r="O58" s="460"/>
      <c r="P58" s="460"/>
      <c r="Q58" s="460"/>
      <c r="R58" s="460"/>
      <c r="S58" s="460"/>
      <c r="T58" s="460"/>
      <c r="U58" s="460"/>
      <c r="V58" s="460"/>
      <c r="W58" s="460"/>
      <c r="X58" s="460"/>
      <c r="Y58" s="460"/>
      <c r="Z58" s="460"/>
      <c r="AA58" s="460"/>
      <c r="AB58" s="460"/>
      <c r="AC58" s="460"/>
      <c r="AD58" s="460"/>
      <c r="AE58" s="460"/>
      <c r="AF58" s="460"/>
      <c r="AG58" s="460"/>
      <c r="AH58" s="460"/>
      <c r="AI58" s="460"/>
      <c r="AJ58" s="463"/>
      <c r="AK58" s="466"/>
      <c r="AL58" s="466"/>
      <c r="AM58" s="463"/>
      <c r="AN58" s="463"/>
      <c r="AO58" s="463"/>
      <c r="AP58" s="448"/>
      <c r="AQ58" s="448"/>
      <c r="AR58" s="448"/>
      <c r="AS58" s="468"/>
      <c r="AT58" s="470"/>
      <c r="AU58" s="473"/>
      <c r="AV58" s="192"/>
      <c r="AW58" s="193"/>
      <c r="AX58" s="193"/>
      <c r="AY58" s="194"/>
      <c r="AZ58" s="194"/>
      <c r="BA58" s="194"/>
      <c r="BB58" s="194"/>
      <c r="BC58" s="191"/>
      <c r="BD58" s="195" t="e">
        <f>IF(AY58=Datos!$C$63,Datos!$C$73,IF(AY58=Datos!$C$64,Datos!$C$74,IF(AY58=Datos!$C$65,Datos!$C$75,"Revisar")))+IF(AZ58=Datos!$D$63,Datos!$D$73,IF(AZ58=Datos!$D$64,Datos!$D$74,"Revisar"))+IF(BA58=Datos!$E$63,Datos!$E$73,IF(BA58=Datos!$E$64,Datos!$E$74,"Revisar"))+IF(BC58=Datos!$G$63,Datos!$G$73,IF(BC58=Datos!$G$64,Datos!$G$74,IF(BC58=Datos!$G$65,Datos!$G$75,"Revisar")))</f>
        <v>#VALUE!</v>
      </c>
      <c r="BE58" s="195">
        <f>IF(AY58=Datos!$C$65,BD58,0)</f>
        <v>0</v>
      </c>
      <c r="BF58" s="195">
        <f>IF(OR(AY58=Datos!$C$63,AY58=Datos!$C$64),BD58,0)</f>
        <v>0</v>
      </c>
      <c r="BG58" s="448"/>
      <c r="BH58" s="448"/>
      <c r="BI58" s="448"/>
      <c r="BJ58" s="448"/>
      <c r="BK58" s="451"/>
      <c r="BL58" s="454"/>
      <c r="BM58" s="457"/>
      <c r="BN58" s="200"/>
      <c r="BO58" s="200"/>
      <c r="BP58" s="200"/>
      <c r="BQ58" s="200"/>
      <c r="BR58" s="201"/>
    </row>
    <row r="59" spans="1:70" ht="41.15" customHeight="1" thickBot="1" x14ac:dyDescent="0.4">
      <c r="A59" s="563"/>
      <c r="B59" s="564"/>
      <c r="C59" s="326" t="s">
        <v>143</v>
      </c>
      <c r="D59" s="547"/>
      <c r="E59" s="565"/>
      <c r="F59" s="547"/>
      <c r="G59" s="566"/>
      <c r="H59" s="566"/>
      <c r="I59" s="484"/>
      <c r="J59" s="484"/>
      <c r="K59" s="484"/>
      <c r="L59" s="568"/>
      <c r="M59" s="566"/>
      <c r="N59" s="566"/>
      <c r="O59" s="566"/>
      <c r="P59" s="566"/>
      <c r="Q59" s="566"/>
      <c r="R59" s="566"/>
      <c r="S59" s="566"/>
      <c r="T59" s="566"/>
      <c r="U59" s="566"/>
      <c r="V59" s="566"/>
      <c r="W59" s="566"/>
      <c r="X59" s="566"/>
      <c r="Y59" s="566"/>
      <c r="Z59" s="566"/>
      <c r="AA59" s="566"/>
      <c r="AB59" s="566"/>
      <c r="AC59" s="566"/>
      <c r="AD59" s="566"/>
      <c r="AE59" s="566"/>
      <c r="AF59" s="566"/>
      <c r="AG59" s="566"/>
      <c r="AH59" s="566"/>
      <c r="AI59" s="566"/>
      <c r="AJ59" s="542"/>
      <c r="AK59" s="654"/>
      <c r="AL59" s="654"/>
      <c r="AM59" s="542"/>
      <c r="AN59" s="542"/>
      <c r="AO59" s="542"/>
      <c r="AP59" s="543"/>
      <c r="AQ59" s="543"/>
      <c r="AR59" s="543"/>
      <c r="AS59" s="468"/>
      <c r="AT59" s="470"/>
      <c r="AU59" s="544"/>
      <c r="AV59" s="225"/>
      <c r="AW59" s="226"/>
      <c r="AX59" s="226"/>
      <c r="AY59" s="221"/>
      <c r="AZ59" s="221"/>
      <c r="BA59" s="221"/>
      <c r="BB59" s="221"/>
      <c r="BC59" s="220"/>
      <c r="BD59" s="211" t="e">
        <f>IF(AY59=Datos!$C$63,Datos!$C$73,IF(AY59=Datos!$C$64,Datos!$C$74,IF(AY59=Datos!$C$65,Datos!$C$75,"Revisar")))+IF(AZ59=Datos!$D$63,Datos!$D$73,IF(AZ59=Datos!$D$64,Datos!$D$74,"Revisar"))+IF(BA59=Datos!$E$63,Datos!$E$73,IF(BA59=Datos!$E$64,Datos!$E$74,"Revisar"))+IF(BC59=Datos!$G$63,Datos!$G$73,IF(BC59=Datos!$G$64,Datos!$G$74,IF(BC59=Datos!$G$65,Datos!$G$75,"Revisar")))</f>
        <v>#VALUE!</v>
      </c>
      <c r="BE59" s="211">
        <f>IF(AY59=Datos!$C$65,BD59,0)</f>
        <v>0</v>
      </c>
      <c r="BF59" s="211">
        <f>IF(OR(AY59=Datos!$C$63,AY59=Datos!$C$64),BD59,0)</f>
        <v>0</v>
      </c>
      <c r="BG59" s="543"/>
      <c r="BH59" s="543"/>
      <c r="BI59" s="543"/>
      <c r="BJ59" s="543"/>
      <c r="BK59" s="545"/>
      <c r="BL59" s="546"/>
      <c r="BM59" s="547"/>
      <c r="BN59" s="212"/>
      <c r="BO59" s="212"/>
      <c r="BP59" s="212"/>
      <c r="BQ59" s="212"/>
      <c r="BR59" s="213"/>
    </row>
    <row r="60" spans="1:70" s="138" customFormat="1" ht="41.15" customHeight="1" thickBot="1" x14ac:dyDescent="0.35">
      <c r="A60" s="496">
        <v>2</v>
      </c>
      <c r="B60" s="497" t="s">
        <v>276</v>
      </c>
      <c r="C60" s="326" t="s">
        <v>143</v>
      </c>
      <c r="D60" s="498" t="s">
        <v>143</v>
      </c>
      <c r="E60" s="499" t="s">
        <v>188</v>
      </c>
      <c r="F60" s="498" t="s">
        <v>126</v>
      </c>
      <c r="G60" s="495" t="s">
        <v>1</v>
      </c>
      <c r="H60" s="495" t="s">
        <v>70</v>
      </c>
      <c r="I60" s="495" t="s">
        <v>307</v>
      </c>
      <c r="J60" s="495" t="s">
        <v>296</v>
      </c>
      <c r="K60" s="495" t="s">
        <v>297</v>
      </c>
      <c r="L60" s="501" t="str">
        <f>CONCATENATE(I60," ",J60," ",K60)</f>
        <v>Posibilidad de afectación operacional por la ocurrencia de accidentes y/o enfermedades laborales  debido a la falta de ejecución del SGSST</v>
      </c>
      <c r="M60" s="495" t="s">
        <v>0</v>
      </c>
      <c r="N60" s="495" t="s">
        <v>79</v>
      </c>
      <c r="O60" s="495" t="s">
        <v>79</v>
      </c>
      <c r="P60" s="495" t="s">
        <v>79</v>
      </c>
      <c r="Q60" s="495"/>
      <c r="R60" s="495"/>
      <c r="S60" s="495"/>
      <c r="T60" s="495"/>
      <c r="U60" s="495"/>
      <c r="V60" s="495"/>
      <c r="W60" s="495"/>
      <c r="X60" s="495"/>
      <c r="Y60" s="495"/>
      <c r="Z60" s="495"/>
      <c r="AA60" s="495"/>
      <c r="AB60" s="495"/>
      <c r="AC60" s="495"/>
      <c r="AD60" s="495"/>
      <c r="AE60" s="495"/>
      <c r="AF60" s="495"/>
      <c r="AG60" s="495"/>
      <c r="AH60" s="495"/>
      <c r="AI60" s="495"/>
      <c r="AJ60" s="489">
        <f>COUNTIF(Q60:AI63,"Si")</f>
        <v>0</v>
      </c>
      <c r="AK60" s="490">
        <f>IF((COUNTIF(P60:AI63,"Si"))&lt;=0,0,(IF((COUNTIF(P60:AI63,"Si"))&lt;=5,3,(IF(COUNTIF(P60:AI63,"Si")&lt;=11,4,5)))))</f>
        <v>0</v>
      </c>
      <c r="AL60" s="490">
        <f>IF((COUNTIF(P60:AI63,"Si"))&lt;=0,0,(IF((COUNTIF(P60:AI63,"Si"))&lt;=5,"MODERADO",(IF(COUNTIF(P60:AI63,"Si")&lt;=11,"ALTO","EXTREMO")))))</f>
        <v>0</v>
      </c>
      <c r="AM60" s="489">
        <v>60</v>
      </c>
      <c r="AN60" s="489"/>
      <c r="AO60" s="489" t="str">
        <f t="shared" ref="AO60" si="24">IF(AN60="Rara vez",1,(IF(AN60="Improbable",2,(IF(AN60="Posible",3,IF(AN60="Probable",4,IF(AN60="Seguro",5,"Revisar")))))))</f>
        <v>Revisar</v>
      </c>
      <c r="AP60" s="491">
        <f t="shared" ref="AP60" si="25">IF(F60="Corrupción",AO60,IF(AM60&lt;=2,1,IF(AM60&lt;=24,2,IF(AM60&lt;=500,3,IF(AM60&lt;=5000,4,IF(AM60&gt;5000,5,"Revisar"))))))</f>
        <v>3</v>
      </c>
      <c r="AQ60" s="491" t="str">
        <f t="shared" ref="AQ60" si="26">IF(F60="Corrupción",(IF(AP60=1,"Rara Vez",IF(AP60=2,"Improbable",IF(AP60=3,"Posible",IF(AP60=4,"Probable",IF(AP60=5,"Seguro","Revisar")))))),IF(AP60=1,"Muy Baja",IF(AP60=2,"Baja",IF(AP60=3,"Media",IF(AP60=4,"Alta","Muy Alta")))))</f>
        <v>Media</v>
      </c>
      <c r="AR60" s="491">
        <f>IF(F60="Corrupción",AK60,(ROUND(((VLOOKUP(N60,Datos!$B$25:$C$29,2,FALSE)*Datos!$B$32)+(VLOOKUP(O60,Datos!$B$25:$C$29,2,FALSE)*Datos!$C$32)+(VLOOKUP(P60,Datos!$B$25:$C$29,2,FALSE)*Datos!$D$32))*5,0)))</f>
        <v>3</v>
      </c>
      <c r="AS60" s="491" t="str">
        <f>IF(AR60=1,"Insignificante",IF(AR60=2,"Menor",IF(AR60=3,"Moderado",IF(AR60=4,"Mayor","Catastrófico"))))</f>
        <v>Moderado</v>
      </c>
      <c r="AT60" s="502">
        <f>_xlfn.NUMBERVALUE(CONCATENATE(AP60,AR60),"##")</f>
        <v>33</v>
      </c>
      <c r="AU60" s="494" t="str">
        <f>VLOOKUP(AT60,Datos!$I$37:$J$61,2,FALSE)</f>
        <v>MODERADO</v>
      </c>
      <c r="AV60" s="186" t="s">
        <v>317</v>
      </c>
      <c r="AW60" s="187" t="s">
        <v>292</v>
      </c>
      <c r="AX60" s="187" t="s">
        <v>298</v>
      </c>
      <c r="AY60" s="188" t="s">
        <v>12</v>
      </c>
      <c r="AZ60" s="188" t="s">
        <v>5</v>
      </c>
      <c r="BA60" s="188" t="s">
        <v>3</v>
      </c>
      <c r="BB60" s="188" t="s">
        <v>26</v>
      </c>
      <c r="BC60" s="185" t="s">
        <v>7</v>
      </c>
      <c r="BD60" s="145">
        <f>IF(AY60=Datos!$C$63,Datos!$C$73,IF(AY60=Datos!$C$64,Datos!$C$74,IF(AY60=Datos!$C$65,Datos!$C$75,"Revisar")))+IF(AZ60=Datos!$D$63,Datos!$D$73,IF(AZ60=Datos!$D$64,Datos!$D$74,"Revisar"))+IF(BA60=Datos!$E$63,Datos!$E$73,IF(BA60=Datos!$E$64,Datos!$E$74,"Revisar"))+IF(BC60=Datos!$G$63,Datos!$G$73,IF(BC60=Datos!$G$64,Datos!$G$74,IF(BC60=Datos!$G$65,Datos!$G$75,"Revisar")))</f>
        <v>0.54999999999999993</v>
      </c>
      <c r="BE60" s="145">
        <f>IF(AY60=Datos!$C$65,BD60,0)</f>
        <v>0</v>
      </c>
      <c r="BF60" s="145">
        <f>IF(OR(AY60=Datos!$C$63,AY60=Datos!$C$64),BD60,0)</f>
        <v>0.54999999999999993</v>
      </c>
      <c r="BG60" s="491">
        <f>IF(ROUND(AP60-SUM(BF60:BF63),0)&lt;=0,1,ROUND(AP60-SUM(BF60:BF63),0))</f>
        <v>2</v>
      </c>
      <c r="BH60" s="491" t="str">
        <f>IF(F60="Corrupción",(IF(BG60=1,"Rara Vez",IF(BG60=2,"Improbable",IF(BG60=3,"Posible",IF(BG60=4,"Probable","Seguro"))))),IF(BG60=1,"Muy Baja",IF(BG60=2,"Baja",IF(BG60=3,"Media",IF(BG60=4,"Alta","Muy Alta")))))</f>
        <v>Baja</v>
      </c>
      <c r="BI60" s="491">
        <f>ROUND(AR60-SUM(BE60:BE63),0)</f>
        <v>2</v>
      </c>
      <c r="BJ60" s="491" t="str">
        <f>IF(BI60=1,"Insignificante",IF(BI60=2,"Menor",IF(BI60=3,"Moderado",IF(BI60=4,"Mayor","Catastrófico"))))</f>
        <v>Menor</v>
      </c>
      <c r="BK60" s="505">
        <f>_xlfn.NUMBERVALUE(CONCATENATE(BG60,BI60),"##")</f>
        <v>22</v>
      </c>
      <c r="BL60" s="506" t="str">
        <f>+VLOOKUP(BK60,Datos!$I$37:$J$65,2,FALSE)</f>
        <v>MODERADO</v>
      </c>
      <c r="BM60" s="498" t="s">
        <v>236</v>
      </c>
      <c r="BN60" s="189" t="s">
        <v>314</v>
      </c>
      <c r="BO60" s="185" t="s">
        <v>290</v>
      </c>
      <c r="BP60" s="222">
        <v>45870</v>
      </c>
      <c r="BQ60" s="222">
        <v>46022</v>
      </c>
      <c r="BR60" s="190" t="s">
        <v>306</v>
      </c>
    </row>
    <row r="61" spans="1:70" ht="41.15" customHeight="1" thickBot="1" x14ac:dyDescent="0.4">
      <c r="A61" s="476"/>
      <c r="B61" s="479"/>
      <c r="C61" s="326" t="s">
        <v>143</v>
      </c>
      <c r="D61" s="457"/>
      <c r="E61" s="482"/>
      <c r="F61" s="457"/>
      <c r="G61" s="460"/>
      <c r="H61" s="460"/>
      <c r="I61" s="460"/>
      <c r="J61" s="460"/>
      <c r="K61" s="460"/>
      <c r="L61" s="487"/>
      <c r="M61" s="460"/>
      <c r="N61" s="460"/>
      <c r="O61" s="460"/>
      <c r="P61" s="460"/>
      <c r="Q61" s="460"/>
      <c r="R61" s="460"/>
      <c r="S61" s="460"/>
      <c r="T61" s="460"/>
      <c r="U61" s="460"/>
      <c r="V61" s="460"/>
      <c r="W61" s="460"/>
      <c r="X61" s="460"/>
      <c r="Y61" s="460"/>
      <c r="Z61" s="460"/>
      <c r="AA61" s="460"/>
      <c r="AB61" s="460"/>
      <c r="AC61" s="460"/>
      <c r="AD61" s="460"/>
      <c r="AE61" s="460"/>
      <c r="AF61" s="460"/>
      <c r="AG61" s="460"/>
      <c r="AH61" s="460"/>
      <c r="AI61" s="460"/>
      <c r="AJ61" s="463"/>
      <c r="AK61" s="466"/>
      <c r="AL61" s="466"/>
      <c r="AM61" s="463"/>
      <c r="AN61" s="463"/>
      <c r="AO61" s="463"/>
      <c r="AP61" s="448"/>
      <c r="AQ61" s="448"/>
      <c r="AR61" s="448"/>
      <c r="AS61" s="448"/>
      <c r="AT61" s="503"/>
      <c r="AU61" s="473"/>
      <c r="AV61" s="192" t="s">
        <v>318</v>
      </c>
      <c r="AW61" s="193" t="s">
        <v>293</v>
      </c>
      <c r="AX61" s="193" t="s">
        <v>294</v>
      </c>
      <c r="AY61" s="194" t="s">
        <v>20</v>
      </c>
      <c r="AZ61" s="194" t="s">
        <v>5</v>
      </c>
      <c r="BA61" s="194" t="s">
        <v>3</v>
      </c>
      <c r="BB61" s="194" t="s">
        <v>26</v>
      </c>
      <c r="BC61" s="191" t="s">
        <v>7</v>
      </c>
      <c r="BD61" s="195">
        <f>IF(AY61=Datos!$C$63,Datos!$C$73,IF(AY61=Datos!$C$64,Datos!$C$74,IF(AY61=Datos!$C$65,Datos!$C$75,"Revisar")))+IF(AZ61=Datos!$D$63,Datos!$D$73,IF(AZ61=Datos!$D$64,Datos!$D$74,"Revisar"))+IF(BA61=Datos!$E$63,Datos!$E$73,IF(BA61=Datos!$E$64,Datos!$E$74,"Revisar"))+IF(BC61=Datos!$G$63,Datos!$G$73,IF(BC61=Datos!$G$64,Datos!$G$74,IF(BC61=Datos!$G$65,Datos!$G$75,"Revisar")))</f>
        <v>0.5</v>
      </c>
      <c r="BE61" s="195">
        <f>IF(AY61=Datos!$C$65,BD61,0)</f>
        <v>0.5</v>
      </c>
      <c r="BF61" s="195">
        <f>IF(OR(AY61=Datos!$C$63,AY61=Datos!$C$64),BD61,0)</f>
        <v>0</v>
      </c>
      <c r="BG61" s="448"/>
      <c r="BH61" s="448"/>
      <c r="BI61" s="448"/>
      <c r="BJ61" s="448"/>
      <c r="BK61" s="451"/>
      <c r="BL61" s="454"/>
      <c r="BM61" s="457"/>
      <c r="BN61" s="196"/>
      <c r="BO61" s="191"/>
      <c r="BP61" s="191"/>
      <c r="BQ61" s="191"/>
      <c r="BR61" s="197"/>
    </row>
    <row r="62" spans="1:70" ht="41.15" customHeight="1" thickBot="1" x14ac:dyDescent="0.4">
      <c r="A62" s="476"/>
      <c r="B62" s="479"/>
      <c r="C62" s="326" t="s">
        <v>143</v>
      </c>
      <c r="D62" s="457"/>
      <c r="E62" s="482"/>
      <c r="F62" s="457"/>
      <c r="G62" s="460"/>
      <c r="H62" s="460"/>
      <c r="I62" s="460"/>
      <c r="J62" s="460"/>
      <c r="K62" s="460"/>
      <c r="L62" s="487"/>
      <c r="M62" s="460"/>
      <c r="N62" s="460"/>
      <c r="O62" s="460"/>
      <c r="P62" s="460"/>
      <c r="Q62" s="460"/>
      <c r="R62" s="460"/>
      <c r="S62" s="460"/>
      <c r="T62" s="460"/>
      <c r="U62" s="460"/>
      <c r="V62" s="460"/>
      <c r="W62" s="460"/>
      <c r="X62" s="460"/>
      <c r="Y62" s="460"/>
      <c r="Z62" s="460"/>
      <c r="AA62" s="460"/>
      <c r="AB62" s="460"/>
      <c r="AC62" s="460"/>
      <c r="AD62" s="460"/>
      <c r="AE62" s="460"/>
      <c r="AF62" s="460"/>
      <c r="AG62" s="460"/>
      <c r="AH62" s="460"/>
      <c r="AI62" s="460"/>
      <c r="AJ62" s="463"/>
      <c r="AK62" s="466"/>
      <c r="AL62" s="466"/>
      <c r="AM62" s="463"/>
      <c r="AN62" s="463"/>
      <c r="AO62" s="463"/>
      <c r="AP62" s="448"/>
      <c r="AQ62" s="448"/>
      <c r="AR62" s="448"/>
      <c r="AS62" s="448"/>
      <c r="AT62" s="503"/>
      <c r="AU62" s="473"/>
      <c r="AV62" s="192" t="s">
        <v>320</v>
      </c>
      <c r="AW62" s="193" t="s">
        <v>290</v>
      </c>
      <c r="AX62" s="193" t="s">
        <v>319</v>
      </c>
      <c r="AY62" s="194" t="s">
        <v>20</v>
      </c>
      <c r="AZ62" s="194" t="s">
        <v>5</v>
      </c>
      <c r="BA62" s="194" t="s">
        <v>3</v>
      </c>
      <c r="BB62" s="194" t="s">
        <v>26</v>
      </c>
      <c r="BC62" s="191" t="s">
        <v>7</v>
      </c>
      <c r="BD62" s="195">
        <f>IF(AY62=Datos!$C$63,Datos!$C$73,IF(AY62=Datos!$C$64,Datos!$C$74,IF(AY62=Datos!$C$65,Datos!$C$75,"Revisar")))+IF(AZ62=Datos!$D$63,Datos!$D$73,IF(AZ62=Datos!$D$64,Datos!$D$74,"Revisar"))+IF(BA62=Datos!$E$63,Datos!$E$73,IF(BA62=Datos!$E$64,Datos!$E$74,"Revisar"))+IF(BC62=Datos!$G$63,Datos!$G$73,IF(BC62=Datos!$G$64,Datos!$G$74,IF(BC62=Datos!$G$65,Datos!$G$75,"Revisar")))</f>
        <v>0.5</v>
      </c>
      <c r="BE62" s="195">
        <f>IF(AY62=Datos!$C$65,BD62,0)</f>
        <v>0.5</v>
      </c>
      <c r="BF62" s="195">
        <f>IF(OR(AY62=Datos!$C$63,AY62=Datos!$C$64),BD62,0)</f>
        <v>0</v>
      </c>
      <c r="BG62" s="448"/>
      <c r="BH62" s="448"/>
      <c r="BI62" s="448"/>
      <c r="BJ62" s="448"/>
      <c r="BK62" s="451"/>
      <c r="BL62" s="454"/>
      <c r="BM62" s="457"/>
      <c r="BN62" s="200"/>
      <c r="BO62" s="200"/>
      <c r="BP62" s="200"/>
      <c r="BQ62" s="200"/>
      <c r="BR62" s="201"/>
    </row>
    <row r="63" spans="1:70" ht="41.15" customHeight="1" thickBot="1" x14ac:dyDescent="0.4">
      <c r="A63" s="477"/>
      <c r="B63" s="480"/>
      <c r="C63" s="326" t="s">
        <v>143</v>
      </c>
      <c r="D63" s="458"/>
      <c r="E63" s="483"/>
      <c r="F63" s="458"/>
      <c r="G63" s="461"/>
      <c r="H63" s="461"/>
      <c r="I63" s="461"/>
      <c r="J63" s="461"/>
      <c r="K63" s="461"/>
      <c r="L63" s="488"/>
      <c r="M63" s="461"/>
      <c r="N63" s="461"/>
      <c r="O63" s="461"/>
      <c r="P63" s="461"/>
      <c r="Q63" s="461"/>
      <c r="R63" s="461"/>
      <c r="S63" s="461"/>
      <c r="T63" s="461"/>
      <c r="U63" s="461"/>
      <c r="V63" s="461"/>
      <c r="W63" s="461"/>
      <c r="X63" s="461"/>
      <c r="Y63" s="461"/>
      <c r="Z63" s="461"/>
      <c r="AA63" s="461"/>
      <c r="AB63" s="461"/>
      <c r="AC63" s="461"/>
      <c r="AD63" s="461"/>
      <c r="AE63" s="461"/>
      <c r="AF63" s="461"/>
      <c r="AG63" s="461"/>
      <c r="AH63" s="461"/>
      <c r="AI63" s="461"/>
      <c r="AJ63" s="464"/>
      <c r="AK63" s="467"/>
      <c r="AL63" s="467"/>
      <c r="AM63" s="464"/>
      <c r="AN63" s="464"/>
      <c r="AO63" s="464"/>
      <c r="AP63" s="449"/>
      <c r="AQ63" s="449"/>
      <c r="AR63" s="449"/>
      <c r="AS63" s="449"/>
      <c r="AT63" s="504"/>
      <c r="AU63" s="474"/>
      <c r="AV63" s="224"/>
      <c r="AW63" s="204"/>
      <c r="AX63" s="204"/>
      <c r="AY63" s="205"/>
      <c r="AZ63" s="205"/>
      <c r="BA63" s="205"/>
      <c r="BB63" s="205"/>
      <c r="BC63" s="202"/>
      <c r="BD63" s="206">
        <f>IF(AY62=Datos!$C$63,Datos!$C$73,IF(AY62=Datos!$C$64,Datos!$C$74,IF(AY62=Datos!$C$65,Datos!$C$75,"Revisar")))+IF(AZ62=Datos!$D$63,Datos!$D$73,IF(AZ62=Datos!$D$64,Datos!$D$74,"Revisar"))+IF(BA62=Datos!$E$63,Datos!$E$73,IF(BA62=Datos!$E$64,Datos!$E$74,"Revisar"))+IF(BC62=Datos!$G$63,Datos!$G$73,IF(BC62=Datos!$G$64,Datos!$G$74,IF(BC62=Datos!$G$65,Datos!$G$75,"Revisar")))</f>
        <v>0.5</v>
      </c>
      <c r="BE63" s="206">
        <f>IF(AY62=Datos!$C$65,BD63,0)</f>
        <v>0.5</v>
      </c>
      <c r="BF63" s="206">
        <f>IF(OR(AY62=Datos!$C$63,AY62=Datos!$C$64),BD63,0)</f>
        <v>0</v>
      </c>
      <c r="BG63" s="449"/>
      <c r="BH63" s="449"/>
      <c r="BI63" s="449"/>
      <c r="BJ63" s="449"/>
      <c r="BK63" s="452"/>
      <c r="BL63" s="455"/>
      <c r="BM63" s="458"/>
      <c r="BN63" s="207"/>
      <c r="BO63" s="207"/>
      <c r="BP63" s="207"/>
      <c r="BQ63" s="207"/>
      <c r="BR63" s="208"/>
    </row>
    <row r="64" spans="1:70" s="138" customFormat="1" ht="41.15" customHeight="1" thickBot="1" x14ac:dyDescent="0.35">
      <c r="A64" s="514">
        <v>3</v>
      </c>
      <c r="B64" s="478" t="s">
        <v>276</v>
      </c>
      <c r="C64" s="326" t="s">
        <v>143</v>
      </c>
      <c r="D64" s="456" t="s">
        <v>143</v>
      </c>
      <c r="E64" s="481" t="s">
        <v>188</v>
      </c>
      <c r="F64" s="456" t="s">
        <v>127</v>
      </c>
      <c r="G64" s="459" t="s">
        <v>75</v>
      </c>
      <c r="H64" s="459" t="s">
        <v>72</v>
      </c>
      <c r="I64" s="484" t="s">
        <v>308</v>
      </c>
      <c r="J64" s="484" t="s">
        <v>299</v>
      </c>
      <c r="K64" s="484" t="s">
        <v>300</v>
      </c>
      <c r="L64" s="486" t="str">
        <f>CONCATENATE(I64," ",J64," ",K64)</f>
        <v xml:space="preserve">
Posibilidad de incurrir en favorecimiento a un tercero, por medio de la selección o vinculación de personal a causa de un ajuste en los requisitos  </v>
      </c>
      <c r="M64" s="459" t="s">
        <v>17</v>
      </c>
      <c r="N64" s="459"/>
      <c r="O64" s="459"/>
      <c r="P64" s="459"/>
      <c r="Q64" s="459" t="s">
        <v>169</v>
      </c>
      <c r="R64" s="459" t="s">
        <v>168</v>
      </c>
      <c r="S64" s="459" t="s">
        <v>168</v>
      </c>
      <c r="T64" s="459" t="s">
        <v>168</v>
      </c>
      <c r="U64" s="459" t="s">
        <v>169</v>
      </c>
      <c r="V64" s="459" t="s">
        <v>168</v>
      </c>
      <c r="W64" s="459" t="s">
        <v>168</v>
      </c>
      <c r="X64" s="459" t="s">
        <v>168</v>
      </c>
      <c r="Y64" s="459" t="s">
        <v>168</v>
      </c>
      <c r="Z64" s="459" t="s">
        <v>169</v>
      </c>
      <c r="AA64" s="459" t="s">
        <v>169</v>
      </c>
      <c r="AB64" s="459" t="s">
        <v>169</v>
      </c>
      <c r="AC64" s="459" t="s">
        <v>169</v>
      </c>
      <c r="AD64" s="459" t="s">
        <v>169</v>
      </c>
      <c r="AE64" s="459" t="s">
        <v>168</v>
      </c>
      <c r="AF64" s="459" t="s">
        <v>168</v>
      </c>
      <c r="AG64" s="459" t="s">
        <v>168</v>
      </c>
      <c r="AH64" s="459" t="s">
        <v>168</v>
      </c>
      <c r="AI64" s="459" t="s">
        <v>168</v>
      </c>
      <c r="AJ64" s="462">
        <f>COUNTIF(Q64:AI67,"Si")</f>
        <v>7</v>
      </c>
      <c r="AK64" s="465">
        <f>IF((COUNTIF(P64:AI67,"Si"))&lt;=0,0,(IF((COUNTIF(P64:AI67,"Si"))&lt;=5,3,(IF(COUNTIF(P64:AI67,"Si")&lt;=11,4,5)))))</f>
        <v>4</v>
      </c>
      <c r="AL64" s="465" t="str">
        <f>IF((COUNTIF(P64:AI67,"Si"))&lt;=0,0,(IF((COUNTIF(P64:AI67,"Si"))&lt;=5,"MODERADO",(IF(COUNTIF(P64:AI67,"Si")&lt;=11,"ALTO","EXTREMO")))))</f>
        <v>ALTO</v>
      </c>
      <c r="AM64" s="462"/>
      <c r="AN64" s="462" t="s">
        <v>212</v>
      </c>
      <c r="AO64" s="462">
        <f t="shared" ref="AO64" si="27">IF(AN64="Rara vez",1,(IF(AN64="Improbable",2,(IF(AN64="Posible",3,IF(AN64="Probable",4,IF(AN64="Seguro",5,"Revisar")))))))</f>
        <v>2</v>
      </c>
      <c r="AP64" s="447">
        <f t="shared" ref="AP64" si="28">IF(F64="Corrupción",AO64,IF(AM64&lt;=2,1,IF(AM64&lt;=24,2,IF(AM64&lt;=500,3,IF(AM64&lt;=5000,4,IF(AM64&gt;5000,5,"Revisar"))))))</f>
        <v>2</v>
      </c>
      <c r="AQ64" s="447" t="str">
        <f t="shared" ref="AQ64" si="29">IF(F64="Corrupción",(IF(AP64=1,"Rara Vez",IF(AP64=2,"Improbable",IF(AP64=3,"Posible",IF(AP64=4,"Probable",IF(AP64=5,"Seguro","Revisar")))))),IF(AP64=1,"Muy Baja",IF(AP64=2,"Baja",IF(AP64=3,"Media",IF(AP64=4,"Alta","Muy Alta")))))</f>
        <v>Improbable</v>
      </c>
      <c r="AR64" s="447">
        <f>IF(F64="Corrupción",AK64,(ROUND(((VLOOKUP(N64,Datos!$B$25:$C$29,2,FALSE)*Datos!$B$32)+(VLOOKUP(O64,Datos!$B$25:$C$29,2,FALSE)*Datos!$C$32)+(VLOOKUP(P64,Datos!$B$25:$C$29,2,FALSE)*Datos!$D$32))*5,0)))</f>
        <v>4</v>
      </c>
      <c r="AS64" s="468" t="str">
        <f>IF(AR64=1,"Insignificante",IF(AR64=2,"Menor",IF(AR64=3,"Moderado",IF(AR64=4,"Mayor","Catastrófico"))))</f>
        <v>Mayor</v>
      </c>
      <c r="AT64" s="470">
        <f>_xlfn.NUMBERVALUE(CONCATENATE(AP64,AR64),"##")</f>
        <v>24</v>
      </c>
      <c r="AU64" s="472" t="str">
        <f>VLOOKUP(AT64,Datos!$I$37:$J$61,2,FALSE)</f>
        <v>ALTO</v>
      </c>
      <c r="AV64" s="215" t="s">
        <v>321</v>
      </c>
      <c r="AW64" s="216" t="s">
        <v>290</v>
      </c>
      <c r="AX64" s="216" t="s">
        <v>316</v>
      </c>
      <c r="AY64" s="217" t="s">
        <v>20</v>
      </c>
      <c r="AZ64" s="217" t="s">
        <v>5</v>
      </c>
      <c r="BA64" s="217" t="s">
        <v>3</v>
      </c>
      <c r="BB64" s="217" t="s">
        <v>26</v>
      </c>
      <c r="BC64" s="214" t="s">
        <v>7</v>
      </c>
      <c r="BD64" s="218">
        <f>IF(AY64=Datos!$C$63,Datos!$C$73,IF(AY64=Datos!$C$64,Datos!$C$74,IF(AY64=Datos!$C$65,Datos!$C$75,"Revisar")))+IF(AZ64=Datos!$D$63,Datos!$D$73,IF(AZ64=Datos!$D$64,Datos!$D$74,"Revisar"))+IF(BA64=Datos!$E$63,Datos!$E$73,IF(BA64=Datos!$E$64,Datos!$E$74,"Revisar"))+IF(BC64=Datos!$G$63,Datos!$G$73,IF(BC64=Datos!$G$64,Datos!$G$74,IF(BC64=Datos!$G$65,Datos!$G$75,"Revisar")))</f>
        <v>0.5</v>
      </c>
      <c r="BE64" s="218">
        <f>IF(AY64=Datos!$C$65,BD64,0)</f>
        <v>0.5</v>
      </c>
      <c r="BF64" s="218">
        <f>IF(OR(AY64=Datos!$C$63,AY64=Datos!$C$64),BD64,0)</f>
        <v>0</v>
      </c>
      <c r="BG64" s="447">
        <f>IF(ROUND(AP64-SUM(BF64:BF67),0)&lt;=0,1,ROUND(AP64-SUM(BF64:BF67),0))</f>
        <v>2</v>
      </c>
      <c r="BH64" s="447" t="str">
        <f>IF(F64="Corrupción",(IF(BG64=1,"Rara Vez",IF(BG64=2,"Improbable",IF(BG64=3,"Posible",IF(BG64=4,"Probable","Seguro"))))),IF(BG64=1,"Muy Baja",IF(BG64=2,"Baja",IF(BG64=3,"Media",IF(BG64=4,"Alta","Muy Alta")))))</f>
        <v>Improbable</v>
      </c>
      <c r="BI64" s="447">
        <f>ROUND(AR64-SUM(BE64:BE67),0)</f>
        <v>4</v>
      </c>
      <c r="BJ64" s="447" t="str">
        <f>IF(BI64=1,"Insignificante",IF(BI64=2,"Menor",IF(BI64=3,"Moderado",IF(BI64=4,"Mayor","Catastrófico"))))</f>
        <v>Mayor</v>
      </c>
      <c r="BK64" s="450">
        <f>_xlfn.NUMBERVALUE(CONCATENATE(BG64,BI64),"##")</f>
        <v>24</v>
      </c>
      <c r="BL64" s="453" t="str">
        <f>+VLOOKUP(BK64,Datos!$I$37:$J$65,2,FALSE)</f>
        <v>ALTO</v>
      </c>
      <c r="BM64" s="456"/>
      <c r="BN64" s="227" t="s">
        <v>309</v>
      </c>
      <c r="BO64" s="223" t="s">
        <v>290</v>
      </c>
      <c r="BP64" s="223">
        <v>45870</v>
      </c>
      <c r="BQ64" s="223">
        <v>46022</v>
      </c>
      <c r="BR64" s="223" t="s">
        <v>310</v>
      </c>
    </row>
    <row r="65" spans="1:70" ht="41.15" customHeight="1" thickBot="1" x14ac:dyDescent="0.4">
      <c r="A65" s="476"/>
      <c r="B65" s="479"/>
      <c r="C65" s="326" t="s">
        <v>143</v>
      </c>
      <c r="D65" s="457"/>
      <c r="E65" s="482"/>
      <c r="F65" s="457"/>
      <c r="G65" s="460"/>
      <c r="H65" s="460"/>
      <c r="I65" s="484"/>
      <c r="J65" s="484"/>
      <c r="K65" s="484"/>
      <c r="L65" s="487"/>
      <c r="M65" s="460"/>
      <c r="N65" s="460"/>
      <c r="O65" s="460"/>
      <c r="P65" s="460"/>
      <c r="Q65" s="460"/>
      <c r="R65" s="460"/>
      <c r="S65" s="460"/>
      <c r="T65" s="460"/>
      <c r="U65" s="460"/>
      <c r="V65" s="460"/>
      <c r="W65" s="460"/>
      <c r="X65" s="460"/>
      <c r="Y65" s="460"/>
      <c r="Z65" s="460"/>
      <c r="AA65" s="460"/>
      <c r="AB65" s="460"/>
      <c r="AC65" s="460"/>
      <c r="AD65" s="460"/>
      <c r="AE65" s="460"/>
      <c r="AF65" s="460"/>
      <c r="AG65" s="460"/>
      <c r="AH65" s="460"/>
      <c r="AI65" s="460"/>
      <c r="AJ65" s="463"/>
      <c r="AK65" s="466"/>
      <c r="AL65" s="466"/>
      <c r="AM65" s="463"/>
      <c r="AN65" s="463"/>
      <c r="AO65" s="463"/>
      <c r="AP65" s="448"/>
      <c r="AQ65" s="448"/>
      <c r="AR65" s="448"/>
      <c r="AS65" s="468"/>
      <c r="AT65" s="470"/>
      <c r="AU65" s="473"/>
      <c r="AV65" s="192"/>
      <c r="AW65" s="193"/>
      <c r="AX65" s="193"/>
      <c r="AY65" s="194"/>
      <c r="AZ65" s="194"/>
      <c r="BA65" s="194"/>
      <c r="BB65" s="194"/>
      <c r="BC65" s="191"/>
      <c r="BD65" s="195" t="e">
        <f>IF(AY65=Datos!$C$63,Datos!$C$73,IF(AY65=Datos!$C$64,Datos!$C$74,IF(AY65=Datos!$C$65,Datos!$C$75,"Revisar")))+IF(AZ65=Datos!$D$63,Datos!$D$73,IF(AZ65=Datos!$D$64,Datos!$D$74,"Revisar"))+IF(BA65=Datos!$E$63,Datos!$E$73,IF(BA65=Datos!$E$64,Datos!$E$74,"Revisar"))+IF(BC65=Datos!$G$63,Datos!$G$73,IF(BC65=Datos!$G$64,Datos!$G$74,IF(BC65=Datos!$G$65,Datos!$G$75,"Revisar")))</f>
        <v>#VALUE!</v>
      </c>
      <c r="BE65" s="195">
        <f>IF(AY65=Datos!$C$65,BD65,0)</f>
        <v>0</v>
      </c>
      <c r="BF65" s="195">
        <f>IF(OR(AY65=Datos!$C$63,AY65=Datos!$C$64),BD65,0)</f>
        <v>0</v>
      </c>
      <c r="BG65" s="448"/>
      <c r="BH65" s="448"/>
      <c r="BI65" s="448"/>
      <c r="BJ65" s="448"/>
      <c r="BK65" s="451"/>
      <c r="BL65" s="454"/>
      <c r="BM65" s="457"/>
      <c r="BN65" s="196"/>
      <c r="BO65" s="191"/>
      <c r="BP65" s="191"/>
      <c r="BQ65" s="191"/>
      <c r="BR65" s="197"/>
    </row>
    <row r="66" spans="1:70" ht="41.15" customHeight="1" thickBot="1" x14ac:dyDescent="0.4">
      <c r="A66" s="476"/>
      <c r="B66" s="479"/>
      <c r="C66" s="326" t="s">
        <v>143</v>
      </c>
      <c r="D66" s="457"/>
      <c r="E66" s="482"/>
      <c r="F66" s="457"/>
      <c r="G66" s="460"/>
      <c r="H66" s="460"/>
      <c r="I66" s="484"/>
      <c r="J66" s="484"/>
      <c r="K66" s="484"/>
      <c r="L66" s="487"/>
      <c r="M66" s="460"/>
      <c r="N66" s="460"/>
      <c r="O66" s="460"/>
      <c r="P66" s="460"/>
      <c r="Q66" s="460"/>
      <c r="R66" s="460"/>
      <c r="S66" s="460"/>
      <c r="T66" s="460"/>
      <c r="U66" s="460"/>
      <c r="V66" s="460"/>
      <c r="W66" s="460"/>
      <c r="X66" s="460"/>
      <c r="Y66" s="460"/>
      <c r="Z66" s="460"/>
      <c r="AA66" s="460"/>
      <c r="AB66" s="460"/>
      <c r="AC66" s="460"/>
      <c r="AD66" s="460"/>
      <c r="AE66" s="460"/>
      <c r="AF66" s="460"/>
      <c r="AG66" s="460"/>
      <c r="AH66" s="460"/>
      <c r="AI66" s="460"/>
      <c r="AJ66" s="463"/>
      <c r="AK66" s="466"/>
      <c r="AL66" s="466"/>
      <c r="AM66" s="463"/>
      <c r="AN66" s="463"/>
      <c r="AO66" s="463"/>
      <c r="AP66" s="448"/>
      <c r="AQ66" s="448"/>
      <c r="AR66" s="448"/>
      <c r="AS66" s="468"/>
      <c r="AT66" s="470"/>
      <c r="AU66" s="473"/>
      <c r="AV66" s="199"/>
      <c r="AW66" s="193"/>
      <c r="AX66" s="193"/>
      <c r="AY66" s="194"/>
      <c r="AZ66" s="194"/>
      <c r="BA66" s="194"/>
      <c r="BB66" s="194"/>
      <c r="BC66" s="191"/>
      <c r="BD66" s="195" t="e">
        <f>IF(AY66=Datos!$C$63,Datos!$C$73,IF(AY66=Datos!$C$64,Datos!$C$74,IF(AY66=Datos!$C$65,Datos!$C$75,"Revisar")))+IF(AZ66=Datos!$D$63,Datos!$D$73,IF(AZ66=Datos!$D$64,Datos!$D$74,"Revisar"))+IF(BA66=Datos!$E$63,Datos!$E$73,IF(BA66=Datos!$E$64,Datos!$E$74,"Revisar"))+IF(BC66=Datos!$G$63,Datos!$G$73,IF(BC66=Datos!$G$64,Datos!$G$74,IF(BC66=Datos!$G$65,Datos!$G$75,"Revisar")))</f>
        <v>#VALUE!</v>
      </c>
      <c r="BE66" s="195">
        <f>IF(AY66=Datos!$C$65,BD66,0)</f>
        <v>0</v>
      </c>
      <c r="BF66" s="195">
        <f>IF(OR(AY66=Datos!$C$63,AY66=Datos!$C$64),BD66,0)</f>
        <v>0</v>
      </c>
      <c r="BG66" s="448"/>
      <c r="BH66" s="448"/>
      <c r="BI66" s="448"/>
      <c r="BJ66" s="448"/>
      <c r="BK66" s="451"/>
      <c r="BL66" s="454"/>
      <c r="BM66" s="457"/>
      <c r="BN66" s="200"/>
      <c r="BO66" s="200"/>
      <c r="BP66" s="200"/>
      <c r="BQ66" s="200"/>
      <c r="BR66" s="201"/>
    </row>
    <row r="67" spans="1:70" ht="41.15" customHeight="1" thickBot="1" x14ac:dyDescent="0.4">
      <c r="A67" s="477"/>
      <c r="B67" s="480"/>
      <c r="C67" s="326" t="s">
        <v>143</v>
      </c>
      <c r="D67" s="458"/>
      <c r="E67" s="483"/>
      <c r="F67" s="458"/>
      <c r="G67" s="461"/>
      <c r="H67" s="461"/>
      <c r="I67" s="485"/>
      <c r="J67" s="485"/>
      <c r="K67" s="485"/>
      <c r="L67" s="488"/>
      <c r="M67" s="461"/>
      <c r="N67" s="461"/>
      <c r="O67" s="461"/>
      <c r="P67" s="461"/>
      <c r="Q67" s="461"/>
      <c r="R67" s="461"/>
      <c r="S67" s="461"/>
      <c r="T67" s="461"/>
      <c r="U67" s="461"/>
      <c r="V67" s="461"/>
      <c r="W67" s="461"/>
      <c r="X67" s="461"/>
      <c r="Y67" s="461"/>
      <c r="Z67" s="461"/>
      <c r="AA67" s="461"/>
      <c r="AB67" s="461"/>
      <c r="AC67" s="461"/>
      <c r="AD67" s="461"/>
      <c r="AE67" s="461"/>
      <c r="AF67" s="461"/>
      <c r="AG67" s="461"/>
      <c r="AH67" s="461"/>
      <c r="AI67" s="461"/>
      <c r="AJ67" s="464"/>
      <c r="AK67" s="467"/>
      <c r="AL67" s="467"/>
      <c r="AM67" s="464"/>
      <c r="AN67" s="464"/>
      <c r="AO67" s="464"/>
      <c r="AP67" s="449"/>
      <c r="AQ67" s="449"/>
      <c r="AR67" s="449"/>
      <c r="AS67" s="469"/>
      <c r="AT67" s="471"/>
      <c r="AU67" s="474"/>
      <c r="AV67" s="203"/>
      <c r="AW67" s="204"/>
      <c r="AX67" s="204"/>
      <c r="AY67" s="205"/>
      <c r="AZ67" s="205"/>
      <c r="BA67" s="205"/>
      <c r="BB67" s="205"/>
      <c r="BC67" s="202"/>
      <c r="BD67" s="206" t="e">
        <f>IF(AY67=Datos!$C$63,Datos!$C$73,IF(AY67=Datos!$C$64,Datos!$C$74,IF(AY67=Datos!$C$65,Datos!$C$75,"Revisar")))+IF(AZ67=Datos!$D$63,Datos!$D$73,IF(AZ67=Datos!$D$64,Datos!$D$74,"Revisar"))+IF(BA67=Datos!$E$63,Datos!$E$73,IF(BA67=Datos!$E$64,Datos!$E$74,"Revisar"))+IF(BC67=Datos!$G$63,Datos!$G$73,IF(BC67=Datos!$G$64,Datos!$G$74,IF(BC67=Datos!$G$65,Datos!$G$75,"Revisar")))</f>
        <v>#VALUE!</v>
      </c>
      <c r="BE67" s="206">
        <f>IF(AY67=Datos!$C$65,BD67,0)</f>
        <v>0</v>
      </c>
      <c r="BF67" s="206">
        <f>IF(OR(AY67=Datos!$C$63,AY67=Datos!$C$64),BD67,0)</f>
        <v>0</v>
      </c>
      <c r="BG67" s="449"/>
      <c r="BH67" s="449"/>
      <c r="BI67" s="449"/>
      <c r="BJ67" s="449"/>
      <c r="BK67" s="452"/>
      <c r="BL67" s="455"/>
      <c r="BM67" s="458"/>
      <c r="BN67" s="207"/>
      <c r="BO67" s="207"/>
      <c r="BP67" s="207"/>
      <c r="BQ67" s="207"/>
      <c r="BR67" s="208"/>
    </row>
    <row r="68" spans="1:70" s="138" customFormat="1" ht="41.15" customHeight="1" thickBot="1" x14ac:dyDescent="0.35">
      <c r="A68" s="496">
        <v>4</v>
      </c>
      <c r="B68" s="497" t="s">
        <v>276</v>
      </c>
      <c r="C68" s="326" t="s">
        <v>143</v>
      </c>
      <c r="D68" s="498" t="s">
        <v>143</v>
      </c>
      <c r="E68" s="499" t="s">
        <v>188</v>
      </c>
      <c r="F68" s="498" t="s">
        <v>128</v>
      </c>
      <c r="G68" s="495" t="s">
        <v>1</v>
      </c>
      <c r="H68" s="495" t="s">
        <v>70</v>
      </c>
      <c r="I68" s="500" t="s">
        <v>322</v>
      </c>
      <c r="J68" s="500" t="s">
        <v>302</v>
      </c>
      <c r="K68" s="500" t="s">
        <v>301</v>
      </c>
      <c r="L68" s="501" t="str">
        <f>CONCATENATE(I68," ",J68," ",K68)</f>
        <v>Posibilidad de efecto dañoso sobre intereses patrimoniales de naturaleza pública por el incumplimiento en la liquidación de sueldos y prestaciones sociales a causa de una falla humana en la aplicación del procedimiento</v>
      </c>
      <c r="M68" s="495" t="s">
        <v>0</v>
      </c>
      <c r="N68" s="495" t="s">
        <v>80</v>
      </c>
      <c r="O68" s="495" t="s">
        <v>78</v>
      </c>
      <c r="P68" s="495" t="s">
        <v>78</v>
      </c>
      <c r="Q68" s="495"/>
      <c r="R68" s="495"/>
      <c r="S68" s="495"/>
      <c r="T68" s="495"/>
      <c r="U68" s="495"/>
      <c r="V68" s="495"/>
      <c r="W68" s="495"/>
      <c r="X68" s="495"/>
      <c r="Y68" s="495"/>
      <c r="Z68" s="495"/>
      <c r="AA68" s="495"/>
      <c r="AB68" s="495"/>
      <c r="AC68" s="495"/>
      <c r="AD68" s="495"/>
      <c r="AE68" s="495"/>
      <c r="AF68" s="495"/>
      <c r="AG68" s="495"/>
      <c r="AH68" s="495"/>
      <c r="AI68" s="495"/>
      <c r="AJ68" s="489">
        <f>COUNTIF(Q68:AI71,"Si")</f>
        <v>0</v>
      </c>
      <c r="AK68" s="490">
        <f>IF((COUNTIF(P68:AI71,"Si"))&lt;=0,0,(IF((COUNTIF(P68:AI71,"Si"))&lt;=5,3,(IF(COUNTIF(P68:AI71,"Si")&lt;=11,4,5)))))</f>
        <v>0</v>
      </c>
      <c r="AL68" s="490">
        <f>IF((COUNTIF(P68:AI71,"Si"))&lt;=0,0,(IF((COUNTIF(P68:AI71,"Si"))&lt;=5,"MODERADO",(IF(COUNTIF(P68:AI71,"Si")&lt;=11,"ALTO","EXTREMO")))))</f>
        <v>0</v>
      </c>
      <c r="AM68" s="489">
        <v>12</v>
      </c>
      <c r="AN68" s="489"/>
      <c r="AO68" s="489" t="str">
        <f t="shared" ref="AO68" si="30">IF(AN68="Rara vez",1,(IF(AN68="Improbable",2,(IF(AN68="Posible",3,IF(AN68="Probable",4,IF(AN68="Seguro",5,"Revisar")))))))</f>
        <v>Revisar</v>
      </c>
      <c r="AP68" s="491">
        <f t="shared" ref="AP68" si="31">IF(F68="Corrupción",AO68,IF(AM68&lt;=2,1,IF(AM68&lt;=24,2,IF(AM68&lt;=500,3,IF(AM68&lt;=5000,4,IF(AM68&gt;5000,5,"Revisar"))))))</f>
        <v>2</v>
      </c>
      <c r="AQ68" s="491" t="str">
        <f t="shared" ref="AQ68" si="32">IF(F68="Corrupción",(IF(AP68=1,"Rara Vez",IF(AP68=2,"Improbable",IF(AP68=3,"Posible",IF(AP68=4,"Probable",IF(AP68=5,"Seguro","Revisar")))))),IF(AP68=1,"Muy Baja",IF(AP68=2,"Baja",IF(AP68=3,"Media",IF(AP68=4,"Alta","Muy Alta")))))</f>
        <v>Baja</v>
      </c>
      <c r="AR68" s="491">
        <f>IF(F68="Corrupción",AK68,(ROUND(((VLOOKUP(N68,Datos!$B$25:$C$29,2,FALSE)*Datos!$B$32)+(VLOOKUP(O68,Datos!$B$25:$C$29,2,FALSE)*Datos!$C$32)+(VLOOKUP(P68,Datos!$B$25:$C$29,2,FALSE)*Datos!$D$32))*5,0)))</f>
        <v>3</v>
      </c>
      <c r="AS68" s="492" t="str">
        <f>IF(AR68=1,"Insignificante",IF(AR68=2,"Menor",IF(AR68=3,"Moderado",IF(AR68=4,"Mayor","Catastrófico"))))</f>
        <v>Moderado</v>
      </c>
      <c r="AT68" s="493">
        <f>_xlfn.NUMBERVALUE(CONCATENATE(AP68,AR68),"##")</f>
        <v>23</v>
      </c>
      <c r="AU68" s="494" t="str">
        <f>VLOOKUP(AT68,Datos!$I$37:$J$61,2,FALSE)</f>
        <v>MODERADO</v>
      </c>
      <c r="AV68" s="186" t="s">
        <v>645</v>
      </c>
      <c r="AW68" s="187" t="s">
        <v>644</v>
      </c>
      <c r="AX68" s="187" t="s">
        <v>315</v>
      </c>
      <c r="AY68" s="188" t="s">
        <v>4</v>
      </c>
      <c r="AZ68" s="188" t="s">
        <v>5</v>
      </c>
      <c r="BA68" s="188" t="s">
        <v>3</v>
      </c>
      <c r="BB68" s="188" t="s">
        <v>26</v>
      </c>
      <c r="BC68" s="185" t="s">
        <v>7</v>
      </c>
      <c r="BD68" s="145">
        <f>IF(AY68=Datos!$C$63,Datos!$C$73,IF(AY68=Datos!$C$64,Datos!$C$74,IF(AY68=Datos!$C$65,Datos!$C$75,"Revisar")))+IF(AZ68=Datos!$D$63,Datos!$D$73,IF(AZ68=Datos!$D$64,Datos!$D$74,"Revisar"))+IF(BA68=Datos!$E$63,Datos!$E$73,IF(BA68=Datos!$E$64,Datos!$E$74,"Revisar"))+IF(BC68=Datos!$G$63,Datos!$G$73,IF(BC68=Datos!$G$64,Datos!$G$74,IF(BC68=Datos!$G$65,Datos!$G$75,"Revisar")))</f>
        <v>0.65</v>
      </c>
      <c r="BE68" s="145">
        <f>IF(AY68=Datos!$C$65,BD68,0)</f>
        <v>0</v>
      </c>
      <c r="BF68" s="145">
        <f>IF(OR(AY68=Datos!$C$63,AY68=Datos!$C$64),BD68,0)</f>
        <v>0.65</v>
      </c>
      <c r="BG68" s="447">
        <f>IF(ROUND(AP68-SUM(BF68:BF71),0)&lt;=0,1,ROUND(AP68-SUM(BF68:BF71),0))</f>
        <v>1</v>
      </c>
      <c r="BH68" s="491" t="str">
        <f>IF(F68="Corrupción",(IF(BG68=1,"Rara Vez",IF(BG68=2,"Improbable",IF(BG68=3,"Posible",IF(BG68=4,"Probable","Seguro"))))),IF(BG68=1,"Muy Baja",IF(BG68=2,"Baja",IF(BG68=3,"Media",IF(BG68=4,"Alta","Muy Alta")))))</f>
        <v>Muy Baja</v>
      </c>
      <c r="BI68" s="447">
        <f>ROUND(AR68-SUM(BE68:BE71),0)</f>
        <v>3</v>
      </c>
      <c r="BJ68" s="447" t="str">
        <f>IF(BI68=1,"Insignificante",IF(BI68=2,"Menor",IF(BI68=3,"Moderado",IF(BI68=4,"Mayor","Catastrófico"))))</f>
        <v>Moderado</v>
      </c>
      <c r="BK68" s="450">
        <f>_xlfn.NUMBERVALUE(CONCATENATE(BG68,BI68),"##")</f>
        <v>13</v>
      </c>
      <c r="BL68" s="453" t="str">
        <f>+VLOOKUP(BK68,Datos!$I$37:$J$65,2,FALSE)</f>
        <v>MODERADO</v>
      </c>
      <c r="BM68" s="456"/>
      <c r="BN68" s="222" t="s">
        <v>311</v>
      </c>
      <c r="BO68" s="222" t="s">
        <v>295</v>
      </c>
      <c r="BP68" s="222">
        <v>45870</v>
      </c>
      <c r="BQ68" s="222">
        <v>46022</v>
      </c>
      <c r="BR68" s="222" t="s">
        <v>306</v>
      </c>
    </row>
    <row r="69" spans="1:70" ht="41.15" customHeight="1" thickBot="1" x14ac:dyDescent="0.4">
      <c r="A69" s="476"/>
      <c r="B69" s="479"/>
      <c r="C69" s="326" t="s">
        <v>143</v>
      </c>
      <c r="D69" s="457"/>
      <c r="E69" s="482"/>
      <c r="F69" s="457"/>
      <c r="G69" s="460"/>
      <c r="H69" s="460"/>
      <c r="I69" s="484"/>
      <c r="J69" s="484"/>
      <c r="K69" s="484"/>
      <c r="L69" s="487"/>
      <c r="M69" s="460"/>
      <c r="N69" s="460"/>
      <c r="O69" s="460"/>
      <c r="P69" s="460"/>
      <c r="Q69" s="460"/>
      <c r="R69" s="460"/>
      <c r="S69" s="460"/>
      <c r="T69" s="460"/>
      <c r="U69" s="460"/>
      <c r="V69" s="460"/>
      <c r="W69" s="460"/>
      <c r="X69" s="460"/>
      <c r="Y69" s="460"/>
      <c r="Z69" s="460"/>
      <c r="AA69" s="460"/>
      <c r="AB69" s="460"/>
      <c r="AC69" s="460"/>
      <c r="AD69" s="460"/>
      <c r="AE69" s="460"/>
      <c r="AF69" s="460"/>
      <c r="AG69" s="460"/>
      <c r="AH69" s="460"/>
      <c r="AI69" s="460"/>
      <c r="AJ69" s="463"/>
      <c r="AK69" s="466"/>
      <c r="AL69" s="466"/>
      <c r="AM69" s="463"/>
      <c r="AN69" s="463"/>
      <c r="AO69" s="463"/>
      <c r="AP69" s="448"/>
      <c r="AQ69" s="448"/>
      <c r="AR69" s="448"/>
      <c r="AS69" s="468"/>
      <c r="AT69" s="470"/>
      <c r="AU69" s="473"/>
      <c r="AV69" s="192"/>
      <c r="AW69" s="193"/>
      <c r="AX69" s="193"/>
      <c r="AY69" s="194"/>
      <c r="AZ69" s="194"/>
      <c r="BA69" s="194"/>
      <c r="BB69" s="194"/>
      <c r="BC69" s="191"/>
      <c r="BD69" s="195" t="e">
        <f>IF(AY69=Datos!$C$63,Datos!$C$73,IF(AY69=Datos!$C$64,Datos!$C$74,IF(AY69=Datos!$C$65,Datos!$C$75,"Revisar")))+IF(AZ69=Datos!$D$63,Datos!$D$73,IF(AZ69=Datos!$D$64,Datos!$D$74,"Revisar"))+IF(BA69=Datos!$E$63,Datos!$E$73,IF(BA69=Datos!$E$64,Datos!$E$74,"Revisar"))+IF(BC69=Datos!$G$63,Datos!$G$73,IF(BC69=Datos!$G$64,Datos!$G$74,IF(BC69=Datos!$G$65,Datos!$G$75,"Revisar")))</f>
        <v>#VALUE!</v>
      </c>
      <c r="BE69" s="195">
        <f>IF(AY69=Datos!$C$65,BD69,0)</f>
        <v>0</v>
      </c>
      <c r="BF69" s="195">
        <f>IF(OR(AY69=Datos!$C$63,AY69=Datos!$C$64),BD69,0)</f>
        <v>0</v>
      </c>
      <c r="BG69" s="448"/>
      <c r="BH69" s="448"/>
      <c r="BI69" s="448"/>
      <c r="BJ69" s="448"/>
      <c r="BK69" s="451"/>
      <c r="BL69" s="454"/>
      <c r="BM69" s="457"/>
      <c r="BN69" s="196"/>
      <c r="BO69" s="191"/>
      <c r="BP69" s="191"/>
      <c r="BQ69" s="191"/>
      <c r="BR69" s="197"/>
    </row>
    <row r="70" spans="1:70" ht="41.15" customHeight="1" thickBot="1" x14ac:dyDescent="0.4">
      <c r="A70" s="476"/>
      <c r="B70" s="479"/>
      <c r="C70" s="326" t="s">
        <v>143</v>
      </c>
      <c r="D70" s="457"/>
      <c r="E70" s="482"/>
      <c r="F70" s="457"/>
      <c r="G70" s="460"/>
      <c r="H70" s="460"/>
      <c r="I70" s="484"/>
      <c r="J70" s="484"/>
      <c r="K70" s="484"/>
      <c r="L70" s="487"/>
      <c r="M70" s="460"/>
      <c r="N70" s="460"/>
      <c r="O70" s="460"/>
      <c r="P70" s="460"/>
      <c r="Q70" s="460"/>
      <c r="R70" s="460"/>
      <c r="S70" s="460"/>
      <c r="T70" s="460"/>
      <c r="U70" s="460"/>
      <c r="V70" s="460"/>
      <c r="W70" s="460"/>
      <c r="X70" s="460"/>
      <c r="Y70" s="460"/>
      <c r="Z70" s="460"/>
      <c r="AA70" s="460"/>
      <c r="AB70" s="460"/>
      <c r="AC70" s="460"/>
      <c r="AD70" s="460"/>
      <c r="AE70" s="460"/>
      <c r="AF70" s="460"/>
      <c r="AG70" s="460"/>
      <c r="AH70" s="460"/>
      <c r="AI70" s="460"/>
      <c r="AJ70" s="463"/>
      <c r="AK70" s="466"/>
      <c r="AL70" s="466"/>
      <c r="AM70" s="463"/>
      <c r="AN70" s="463"/>
      <c r="AO70" s="463"/>
      <c r="AP70" s="448"/>
      <c r="AQ70" s="448"/>
      <c r="AR70" s="448"/>
      <c r="AS70" s="468"/>
      <c r="AT70" s="470"/>
      <c r="AU70" s="473"/>
      <c r="AV70" s="199"/>
      <c r="AW70" s="193"/>
      <c r="AX70" s="193"/>
      <c r="AY70" s="194"/>
      <c r="AZ70" s="194"/>
      <c r="BA70" s="194"/>
      <c r="BB70" s="194"/>
      <c r="BC70" s="191"/>
      <c r="BD70" s="195" t="e">
        <f>IF(AY70=Datos!$C$63,Datos!$C$73,IF(AY70=Datos!$C$64,Datos!$C$74,IF(AY70=Datos!$C$65,Datos!$C$75,"Revisar")))+IF(AZ70=Datos!$D$63,Datos!$D$73,IF(AZ70=Datos!$D$64,Datos!$D$74,"Revisar"))+IF(BA70=Datos!$E$63,Datos!$E$73,IF(BA70=Datos!$E$64,Datos!$E$74,"Revisar"))+IF(BC70=Datos!$G$63,Datos!$G$73,IF(BC70=Datos!$G$64,Datos!$G$74,IF(BC70=Datos!$G$65,Datos!$G$75,"Revisar")))</f>
        <v>#VALUE!</v>
      </c>
      <c r="BE70" s="195">
        <f>IF(AY70=Datos!$C$65,BD70,0)</f>
        <v>0</v>
      </c>
      <c r="BF70" s="195">
        <f>IF(OR(AY70=Datos!$C$63,AY70=Datos!$C$64),BD70,0)</f>
        <v>0</v>
      </c>
      <c r="BG70" s="448"/>
      <c r="BH70" s="448"/>
      <c r="BI70" s="448"/>
      <c r="BJ70" s="448"/>
      <c r="BK70" s="451"/>
      <c r="BL70" s="454"/>
      <c r="BM70" s="457"/>
      <c r="BN70" s="200"/>
      <c r="BO70" s="200"/>
      <c r="BP70" s="200"/>
      <c r="BQ70" s="200"/>
      <c r="BR70" s="201"/>
    </row>
    <row r="71" spans="1:70" ht="41.15" customHeight="1" thickBot="1" x14ac:dyDescent="0.4">
      <c r="A71" s="477"/>
      <c r="B71" s="480"/>
      <c r="C71" s="326" t="s">
        <v>143</v>
      </c>
      <c r="D71" s="458"/>
      <c r="E71" s="483"/>
      <c r="F71" s="458"/>
      <c r="G71" s="461"/>
      <c r="H71" s="461"/>
      <c r="I71" s="485"/>
      <c r="J71" s="485"/>
      <c r="K71" s="485"/>
      <c r="L71" s="488"/>
      <c r="M71" s="461"/>
      <c r="N71" s="461"/>
      <c r="O71" s="461"/>
      <c r="P71" s="461"/>
      <c r="Q71" s="461"/>
      <c r="R71" s="461"/>
      <c r="S71" s="461"/>
      <c r="T71" s="461"/>
      <c r="U71" s="461"/>
      <c r="V71" s="461"/>
      <c r="W71" s="461"/>
      <c r="X71" s="461"/>
      <c r="Y71" s="461"/>
      <c r="Z71" s="461"/>
      <c r="AA71" s="461"/>
      <c r="AB71" s="461"/>
      <c r="AC71" s="461"/>
      <c r="AD71" s="461"/>
      <c r="AE71" s="461"/>
      <c r="AF71" s="461"/>
      <c r="AG71" s="461"/>
      <c r="AH71" s="461"/>
      <c r="AI71" s="461"/>
      <c r="AJ71" s="464"/>
      <c r="AK71" s="467"/>
      <c r="AL71" s="467"/>
      <c r="AM71" s="464"/>
      <c r="AN71" s="464"/>
      <c r="AO71" s="464"/>
      <c r="AP71" s="449"/>
      <c r="AQ71" s="449"/>
      <c r="AR71" s="449"/>
      <c r="AS71" s="469"/>
      <c r="AT71" s="471"/>
      <c r="AU71" s="474"/>
      <c r="AV71" s="203"/>
      <c r="AW71" s="204"/>
      <c r="AX71" s="204"/>
      <c r="AY71" s="205"/>
      <c r="AZ71" s="205"/>
      <c r="BA71" s="205"/>
      <c r="BB71" s="205"/>
      <c r="BC71" s="202"/>
      <c r="BD71" s="206" t="e">
        <f>IF(AY71=Datos!$C$63,Datos!$C$73,IF(AY71=Datos!$C$64,Datos!$C$74,IF(AY71=Datos!$C$65,Datos!$C$75,"Revisar")))+IF(AZ71=Datos!$D$63,Datos!$D$73,IF(AZ71=Datos!$D$64,Datos!$D$74,"Revisar"))+IF(BA71=Datos!$E$63,Datos!$E$73,IF(BA71=Datos!$E$64,Datos!$E$74,"Revisar"))+IF(BC71=Datos!$G$63,Datos!$G$73,IF(BC71=Datos!$G$64,Datos!$G$74,IF(BC71=Datos!$G$65,Datos!$G$75,"Revisar")))</f>
        <v>#VALUE!</v>
      </c>
      <c r="BE71" s="206">
        <f>IF(AY71=Datos!$C$65,BD71,0)</f>
        <v>0</v>
      </c>
      <c r="BF71" s="206">
        <f>IF(OR(AY71=Datos!$C$63,AY71=Datos!$C$64),BD71,0)</f>
        <v>0</v>
      </c>
      <c r="BG71" s="449"/>
      <c r="BH71" s="449"/>
      <c r="BI71" s="449"/>
      <c r="BJ71" s="449"/>
      <c r="BK71" s="452"/>
      <c r="BL71" s="455"/>
      <c r="BM71" s="458"/>
      <c r="BN71" s="207"/>
      <c r="BO71" s="207"/>
      <c r="BP71" s="207"/>
      <c r="BQ71" s="207"/>
      <c r="BR71" s="208"/>
    </row>
    <row r="72" spans="1:70" s="138" customFormat="1" ht="208.5" customHeight="1" thickBot="1" x14ac:dyDescent="0.35">
      <c r="A72" s="496">
        <v>5</v>
      </c>
      <c r="B72" s="497" t="s">
        <v>276</v>
      </c>
      <c r="C72" s="326" t="s">
        <v>143</v>
      </c>
      <c r="D72" s="498" t="s">
        <v>143</v>
      </c>
      <c r="E72" s="499" t="s">
        <v>188</v>
      </c>
      <c r="F72" s="498" t="s">
        <v>126</v>
      </c>
      <c r="G72" s="495" t="s">
        <v>1</v>
      </c>
      <c r="H72" s="495" t="s">
        <v>70</v>
      </c>
      <c r="I72" s="500" t="s">
        <v>307</v>
      </c>
      <c r="J72" s="500" t="s">
        <v>630</v>
      </c>
      <c r="K72" s="500" t="s">
        <v>638</v>
      </c>
      <c r="L72" s="501" t="str">
        <f>CONCATENATE(I72," ",J72," ",K72)</f>
        <v>Posibilidad de afectación operacional por fuga de conocimiento de la entidad debido a falta de articulación del procedimiento de gestión del conocimiento con otros procedimientos asociados a la desvinculación o movilidad administrativa</v>
      </c>
      <c r="M72" s="495" t="s">
        <v>0</v>
      </c>
      <c r="N72" s="495" t="s">
        <v>125</v>
      </c>
      <c r="O72" s="495" t="s">
        <v>79</v>
      </c>
      <c r="P72" s="495" t="s">
        <v>125</v>
      </c>
      <c r="Q72" s="495"/>
      <c r="R72" s="495"/>
      <c r="S72" s="495"/>
      <c r="T72" s="495"/>
      <c r="U72" s="495"/>
      <c r="V72" s="495"/>
      <c r="W72" s="495"/>
      <c r="X72" s="495"/>
      <c r="Y72" s="495"/>
      <c r="Z72" s="495"/>
      <c r="AA72" s="495"/>
      <c r="AB72" s="495"/>
      <c r="AC72" s="495"/>
      <c r="AD72" s="495"/>
      <c r="AE72" s="495"/>
      <c r="AF72" s="495"/>
      <c r="AG72" s="495"/>
      <c r="AH72" s="495"/>
      <c r="AI72" s="495"/>
      <c r="AJ72" s="489">
        <f>COUNTIF(Q72:AI75,"Si")</f>
        <v>0</v>
      </c>
      <c r="AK72" s="490">
        <f>IF((COUNTIF(P72:AI75,"Si"))&lt;=0,0,(IF((COUNTIF(P72:AI75,"Si"))&lt;=5,3,(IF(COUNTIF(P72:AI75,"Si")&lt;=11,4,5)))))</f>
        <v>0</v>
      </c>
      <c r="AL72" s="490">
        <f>IF((COUNTIF(P72:AI75,"Si"))&lt;=0,0,(IF((COUNTIF(P72:AI75,"Si"))&lt;=5,"MODERADO",(IF(COUNTIF(P72:AI75,"Si")&lt;=11,"ALTO","EXTREMO")))))</f>
        <v>0</v>
      </c>
      <c r="AM72" s="489">
        <v>18</v>
      </c>
      <c r="AN72" s="489"/>
      <c r="AO72" s="489" t="str">
        <f t="shared" ref="AO72" si="33">IF(AN72="Rara vez",1,(IF(AN72="Improbable",2,(IF(AN72="Posible",3,IF(AN72="Probable",4,IF(AN72="Seguro",5,"Revisar")))))))</f>
        <v>Revisar</v>
      </c>
      <c r="AP72" s="491">
        <f t="shared" ref="AP72" si="34">IF(F72="Corrupción",AO72,IF(AM72&lt;=2,1,IF(AM72&lt;=24,2,IF(AM72&lt;=500,3,IF(AM72&lt;=5000,4,IF(AM72&gt;5000,5,"Revisar"))))))</f>
        <v>2</v>
      </c>
      <c r="AQ72" s="491" t="str">
        <f t="shared" ref="AQ72" si="35">IF(F72="Corrupción",(IF(AP72=1,"Rara Vez",IF(AP72=2,"Improbable",IF(AP72=3,"Posible",IF(AP72=4,"Probable",IF(AP72=5,"Seguro","Revisar")))))),IF(AP72=1,"Muy Baja",IF(AP72=2,"Baja",IF(AP72=3,"Media",IF(AP72=4,"Alta","Muy Alta")))))</f>
        <v>Baja</v>
      </c>
      <c r="AR72" s="491">
        <f>IF(F72="Corrupción",AK72,(ROUND(((VLOOKUP(N72,Datos!$B$25:$C$29,2,FALSE)*Datos!$B$32)+(VLOOKUP(O72,Datos!$B$25:$C$29,2,FALSE)*Datos!$C$32)+(VLOOKUP(P72,Datos!$B$25:$C$29,2,FALSE)*Datos!$D$32))*5,0)))</f>
        <v>2</v>
      </c>
      <c r="AS72" s="492" t="str">
        <f>IF(AR72=1,"Insignificante",IF(AR72=2,"Menor",IF(AR72=3,"Moderado",IF(AR72=4,"Mayor","Catastrófico"))))</f>
        <v>Menor</v>
      </c>
      <c r="AT72" s="493">
        <f>_xlfn.NUMBERVALUE(CONCATENATE(AP72,AR72),"##")</f>
        <v>22</v>
      </c>
      <c r="AU72" s="494" t="str">
        <f>VLOOKUP(AT72,Datos!$I$37:$J$61,2,FALSE)</f>
        <v>MODERADO</v>
      </c>
      <c r="AV72" s="186" t="s">
        <v>639</v>
      </c>
      <c r="AW72" s="187" t="s">
        <v>642</v>
      </c>
      <c r="AX72" s="187" t="s">
        <v>640</v>
      </c>
      <c r="AY72" s="188" t="s">
        <v>12</v>
      </c>
      <c r="AZ72" s="188" t="s">
        <v>5</v>
      </c>
      <c r="BA72" s="188" t="s">
        <v>3</v>
      </c>
      <c r="BB72" s="188" t="s">
        <v>32</v>
      </c>
      <c r="BC72" s="185" t="s">
        <v>7</v>
      </c>
      <c r="BD72" s="145">
        <f>IF(AY72=Datos!$C$63,Datos!$C$73,IF(AY72=Datos!$C$64,Datos!$C$74,IF(AY72=Datos!$C$65,Datos!$C$75,"Revisar")))+IF(AZ72=Datos!$D$63,Datos!$D$73,IF(AZ72=Datos!$D$64,Datos!$D$74,"Revisar"))+IF(BA72=Datos!$E$63,Datos!$E$73,IF(BA72=Datos!$E$64,Datos!$E$74,"Revisar"))+IF(BC72=Datos!$G$63,Datos!$G$73,IF(BC72=Datos!$G$64,Datos!$G$74,IF(BC72=Datos!$G$65,Datos!$G$75,"Revisar")))</f>
        <v>0.54999999999999993</v>
      </c>
      <c r="BE72" s="145">
        <f>IF(AY72=Datos!$C$65,BD72,0)</f>
        <v>0</v>
      </c>
      <c r="BF72" s="145">
        <f>IF(OR(AY72=Datos!$C$63,AY72=Datos!$C$64),BD72,0)</f>
        <v>0.54999999999999993</v>
      </c>
      <c r="BG72" s="447">
        <f>IF(ROUND(AP72-SUM(BF72:BF75),0)&lt;=0,1,ROUND(AP72-SUM(BF72:BF75),0))</f>
        <v>1</v>
      </c>
      <c r="BH72" s="491" t="str">
        <f>IF(F72="Corrupción",(IF(BG72=1,"Rara Vez",IF(BG72=2,"Improbable",IF(BG72=3,"Posible",IF(BG72=4,"Probable","Seguro"))))),IF(BG72=1,"Muy Baja",IF(BG72=2,"Baja",IF(BG72=3,"Media",IF(BG72=4,"Alta","Muy Alta")))))</f>
        <v>Muy Baja</v>
      </c>
      <c r="BI72" s="447">
        <f>ROUND(AR72-SUM(BE72:BE75),0)</f>
        <v>2</v>
      </c>
      <c r="BJ72" s="447" t="str">
        <f>IF(BI72=1,"Insignificante",IF(BI72=2,"Menor",IF(BI72=3,"Moderado",IF(BI72=4,"Mayor","Catastrófico"))))</f>
        <v>Menor</v>
      </c>
      <c r="BK72" s="450">
        <f>_xlfn.NUMBERVALUE(CONCATENATE(BG72,BI72),"##")</f>
        <v>12</v>
      </c>
      <c r="BL72" s="453" t="str">
        <f>+VLOOKUP(BK72,Datos!$I$37:$J$65,2,FALSE)</f>
        <v>BAJO</v>
      </c>
      <c r="BM72" s="456" t="s">
        <v>233</v>
      </c>
      <c r="BN72" s="189"/>
      <c r="BO72" s="185"/>
      <c r="BP72" s="185"/>
      <c r="BQ72" s="185"/>
      <c r="BR72" s="190"/>
    </row>
    <row r="73" spans="1:70" ht="182.5" customHeight="1" thickBot="1" x14ac:dyDescent="0.4">
      <c r="A73" s="476"/>
      <c r="B73" s="479"/>
      <c r="C73" s="326" t="s">
        <v>143</v>
      </c>
      <c r="D73" s="457"/>
      <c r="E73" s="482"/>
      <c r="F73" s="457"/>
      <c r="G73" s="460"/>
      <c r="H73" s="460"/>
      <c r="I73" s="484"/>
      <c r="J73" s="484"/>
      <c r="K73" s="484"/>
      <c r="L73" s="487"/>
      <c r="M73" s="460"/>
      <c r="N73" s="460"/>
      <c r="O73" s="460"/>
      <c r="P73" s="460"/>
      <c r="Q73" s="460"/>
      <c r="R73" s="460"/>
      <c r="S73" s="460"/>
      <c r="T73" s="460"/>
      <c r="U73" s="460"/>
      <c r="V73" s="460"/>
      <c r="W73" s="460"/>
      <c r="X73" s="460"/>
      <c r="Y73" s="460"/>
      <c r="Z73" s="460"/>
      <c r="AA73" s="460"/>
      <c r="AB73" s="460"/>
      <c r="AC73" s="460"/>
      <c r="AD73" s="460"/>
      <c r="AE73" s="460"/>
      <c r="AF73" s="460"/>
      <c r="AG73" s="460"/>
      <c r="AH73" s="460"/>
      <c r="AI73" s="460"/>
      <c r="AJ73" s="463"/>
      <c r="AK73" s="466"/>
      <c r="AL73" s="466"/>
      <c r="AM73" s="463"/>
      <c r="AN73" s="463"/>
      <c r="AO73" s="463"/>
      <c r="AP73" s="448"/>
      <c r="AQ73" s="448"/>
      <c r="AR73" s="448"/>
      <c r="AS73" s="468"/>
      <c r="AT73" s="470"/>
      <c r="AU73" s="473"/>
      <c r="AV73" s="219" t="s">
        <v>641</v>
      </c>
      <c r="AW73" s="193" t="s">
        <v>642</v>
      </c>
      <c r="AX73" s="193" t="s">
        <v>643</v>
      </c>
      <c r="AY73" s="194" t="s">
        <v>12</v>
      </c>
      <c r="AZ73" s="194" t="s">
        <v>5</v>
      </c>
      <c r="BA73" s="194" t="s">
        <v>3</v>
      </c>
      <c r="BB73" s="194" t="s">
        <v>32</v>
      </c>
      <c r="BC73" s="191" t="s">
        <v>7</v>
      </c>
      <c r="BD73" s="195">
        <f>IF(AY73=Datos!$C$63,Datos!$C$73,IF(AY73=Datos!$C$64,Datos!$C$74,IF(AY73=Datos!$C$65,Datos!$C$75,"Revisar")))+IF(AZ73=Datos!$D$63,Datos!$D$73,IF(AZ73=Datos!$D$64,Datos!$D$74,"Revisar"))+IF(BA73=Datos!$E$63,Datos!$E$73,IF(BA73=Datos!$E$64,Datos!$E$74,"Revisar"))+IF(BC73=Datos!$G$63,Datos!$G$73,IF(BC73=Datos!$G$64,Datos!$G$74,IF(BC73=Datos!$G$65,Datos!$G$75,"Revisar")))</f>
        <v>0.54999999999999993</v>
      </c>
      <c r="BE73" s="195">
        <f>IF(AY73=Datos!$C$65,BD73,0)</f>
        <v>0</v>
      </c>
      <c r="BF73" s="195">
        <f>IF(OR(AY73=Datos!$C$63,AY73=Datos!$C$64),BD73,0)</f>
        <v>0.54999999999999993</v>
      </c>
      <c r="BG73" s="448"/>
      <c r="BH73" s="448"/>
      <c r="BI73" s="448"/>
      <c r="BJ73" s="448"/>
      <c r="BK73" s="451"/>
      <c r="BL73" s="454"/>
      <c r="BM73" s="457"/>
      <c r="BN73" s="196"/>
      <c r="BO73" s="191"/>
      <c r="BP73" s="191"/>
      <c r="BQ73" s="191"/>
      <c r="BR73" s="197"/>
    </row>
    <row r="74" spans="1:70" ht="16" thickBot="1" x14ac:dyDescent="0.4">
      <c r="A74" s="476"/>
      <c r="B74" s="479"/>
      <c r="C74" s="326" t="s">
        <v>143</v>
      </c>
      <c r="D74" s="457"/>
      <c r="E74" s="482"/>
      <c r="F74" s="457"/>
      <c r="G74" s="460"/>
      <c r="H74" s="460"/>
      <c r="I74" s="484"/>
      <c r="J74" s="484"/>
      <c r="K74" s="484"/>
      <c r="L74" s="487"/>
      <c r="M74" s="460"/>
      <c r="N74" s="460"/>
      <c r="O74" s="460"/>
      <c r="P74" s="460"/>
      <c r="Q74" s="460"/>
      <c r="R74" s="460"/>
      <c r="S74" s="460"/>
      <c r="T74" s="460"/>
      <c r="U74" s="460"/>
      <c r="V74" s="460"/>
      <c r="W74" s="460"/>
      <c r="X74" s="460"/>
      <c r="Y74" s="460"/>
      <c r="Z74" s="460"/>
      <c r="AA74" s="460"/>
      <c r="AB74" s="460"/>
      <c r="AC74" s="460"/>
      <c r="AD74" s="460"/>
      <c r="AE74" s="460"/>
      <c r="AF74" s="460"/>
      <c r="AG74" s="460"/>
      <c r="AH74" s="460"/>
      <c r="AI74" s="460"/>
      <c r="AJ74" s="463"/>
      <c r="AK74" s="466"/>
      <c r="AL74" s="466"/>
      <c r="AM74" s="463"/>
      <c r="AN74" s="463"/>
      <c r="AO74" s="463"/>
      <c r="AP74" s="448"/>
      <c r="AQ74" s="448"/>
      <c r="AR74" s="448"/>
      <c r="AS74" s="468"/>
      <c r="AT74" s="470"/>
      <c r="AU74" s="473"/>
      <c r="AV74" s="433"/>
      <c r="AW74" s="434"/>
      <c r="AX74" s="434"/>
      <c r="AY74" s="435"/>
      <c r="AZ74" s="435"/>
      <c r="BA74" s="435"/>
      <c r="BB74" s="435"/>
      <c r="BC74" s="369"/>
      <c r="BD74" s="195" t="e">
        <f>IF(AY74=Datos!$C$63,Datos!$C$73,IF(AY74=Datos!$C$64,Datos!$C$74,IF(AY74=Datos!$C$65,Datos!$C$75,"Revisar")))+IF(AZ74=Datos!$D$63,Datos!$D$73,IF(AZ74=Datos!$D$64,Datos!$D$74,"Revisar"))+IF(BA74=Datos!$E$63,Datos!$E$73,IF(BA74=Datos!$E$64,Datos!$E$74,"Revisar"))+IF(BC74=Datos!$G$63,Datos!$G$73,IF(BC74=Datos!$G$64,Datos!$G$74,IF(BC74=Datos!$G$65,Datos!$G$75,"Revisar")))</f>
        <v>#VALUE!</v>
      </c>
      <c r="BE74" s="195">
        <f>IF(AY74=Datos!$C$65,BD74,0)</f>
        <v>0</v>
      </c>
      <c r="BF74" s="195">
        <f>IF(OR(AY74=Datos!$C$63,AY74=Datos!$C$64),BD74,0)</f>
        <v>0</v>
      </c>
      <c r="BG74" s="448"/>
      <c r="BH74" s="448"/>
      <c r="BI74" s="448"/>
      <c r="BJ74" s="448"/>
      <c r="BK74" s="451"/>
      <c r="BL74" s="454"/>
      <c r="BM74" s="457"/>
      <c r="BN74" s="200"/>
      <c r="BO74" s="200"/>
      <c r="BP74" s="200"/>
      <c r="BQ74" s="200"/>
      <c r="BR74" s="201"/>
    </row>
    <row r="75" spans="1:70" ht="16" thickBot="1" x14ac:dyDescent="0.4">
      <c r="A75" s="477"/>
      <c r="B75" s="480"/>
      <c r="C75" s="326" t="s">
        <v>143</v>
      </c>
      <c r="D75" s="458"/>
      <c r="E75" s="483"/>
      <c r="F75" s="458"/>
      <c r="G75" s="461"/>
      <c r="H75" s="461"/>
      <c r="I75" s="485"/>
      <c r="J75" s="485"/>
      <c r="K75" s="485"/>
      <c r="L75" s="488"/>
      <c r="M75" s="461"/>
      <c r="N75" s="461"/>
      <c r="O75" s="461"/>
      <c r="P75" s="461"/>
      <c r="Q75" s="461"/>
      <c r="R75" s="461"/>
      <c r="S75" s="461"/>
      <c r="T75" s="461"/>
      <c r="U75" s="461"/>
      <c r="V75" s="461"/>
      <c r="W75" s="461"/>
      <c r="X75" s="461"/>
      <c r="Y75" s="461"/>
      <c r="Z75" s="461"/>
      <c r="AA75" s="461"/>
      <c r="AB75" s="461"/>
      <c r="AC75" s="461"/>
      <c r="AD75" s="461"/>
      <c r="AE75" s="461"/>
      <c r="AF75" s="461"/>
      <c r="AG75" s="461"/>
      <c r="AH75" s="461"/>
      <c r="AI75" s="461"/>
      <c r="AJ75" s="464"/>
      <c r="AK75" s="467"/>
      <c r="AL75" s="467"/>
      <c r="AM75" s="464"/>
      <c r="AN75" s="464"/>
      <c r="AO75" s="464"/>
      <c r="AP75" s="449"/>
      <c r="AQ75" s="449"/>
      <c r="AR75" s="449"/>
      <c r="AS75" s="469"/>
      <c r="AT75" s="471"/>
      <c r="AU75" s="474"/>
      <c r="AV75" s="439"/>
      <c r="AW75" s="440"/>
      <c r="AX75" s="440"/>
      <c r="AY75" s="437"/>
      <c r="AZ75" s="437"/>
      <c r="BA75" s="437"/>
      <c r="BB75" s="437"/>
      <c r="BC75" s="438"/>
      <c r="BD75" s="206" t="e">
        <f>IF(AY75=Datos!$C$63,Datos!$C$73,IF(AY75=Datos!$C$64,Datos!$C$74,IF(AY75=Datos!$C$65,Datos!$C$75,"Revisar")))+IF(AZ75=Datos!$D$63,Datos!$D$73,IF(AZ75=Datos!$D$64,Datos!$D$74,"Revisar"))+IF(BA75=Datos!$E$63,Datos!$E$73,IF(BA75=Datos!$E$64,Datos!$E$74,"Revisar"))+IF(BC75=Datos!$G$63,Datos!$G$73,IF(BC75=Datos!$G$64,Datos!$G$74,IF(BC75=Datos!$G$65,Datos!$G$75,"Revisar")))</f>
        <v>#VALUE!</v>
      </c>
      <c r="BE75" s="206">
        <f>IF(AY75=Datos!$C$65,BD75,0)</f>
        <v>0</v>
      </c>
      <c r="BF75" s="206">
        <f>IF(OR(AY75=Datos!$C$63,AY75=Datos!$C$64),BD75,0)</f>
        <v>0</v>
      </c>
      <c r="BG75" s="449"/>
      <c r="BH75" s="449"/>
      <c r="BI75" s="449"/>
      <c r="BJ75" s="449"/>
      <c r="BK75" s="452"/>
      <c r="BL75" s="455"/>
      <c r="BM75" s="458"/>
      <c r="BN75" s="207"/>
      <c r="BO75" s="207"/>
      <c r="BP75" s="207"/>
      <c r="BQ75" s="207"/>
      <c r="BR75" s="208"/>
    </row>
    <row r="76" spans="1:70" s="138" customFormat="1" ht="41.15" customHeight="1" thickBot="1" x14ac:dyDescent="0.35">
      <c r="A76" s="496">
        <v>1</v>
      </c>
      <c r="B76" s="497" t="s">
        <v>129</v>
      </c>
      <c r="C76" s="326" t="s">
        <v>140</v>
      </c>
      <c r="D76" s="498" t="s">
        <v>140</v>
      </c>
      <c r="E76" s="499" t="s">
        <v>185</v>
      </c>
      <c r="F76" s="498" t="s">
        <v>126</v>
      </c>
      <c r="G76" s="495" t="s">
        <v>1</v>
      </c>
      <c r="H76" s="495" t="s">
        <v>70</v>
      </c>
      <c r="I76" s="500" t="s">
        <v>385</v>
      </c>
      <c r="J76" s="500" t="s">
        <v>386</v>
      </c>
      <c r="K76" s="500" t="s">
        <v>387</v>
      </c>
      <c r="L76" s="501" t="str">
        <f>CONCATENATE(I76," ",J76," ",K76)</f>
        <v xml:space="preserve"> Posibilidad de afectación reputacional
 por inoportunidad en la emisión de conceptos y solución de consultas debido a la  falta de seguimiento a la oportunidad en la emisión de conceptos y solución de consultas; a la   falta de competencia del recurso humano para la gestión del proceso;  o a la necesidad de profundización en el estudio, dada la complejidad del concepto a emitir.
</v>
      </c>
      <c r="M76" s="495" t="s">
        <v>0</v>
      </c>
      <c r="N76" s="495" t="s">
        <v>125</v>
      </c>
      <c r="O76" s="495" t="s">
        <v>78</v>
      </c>
      <c r="P76" s="495" t="s">
        <v>79</v>
      </c>
      <c r="Q76" s="495"/>
      <c r="R76" s="495"/>
      <c r="S76" s="495"/>
      <c r="T76" s="495"/>
      <c r="U76" s="495"/>
      <c r="V76" s="495"/>
      <c r="W76" s="495"/>
      <c r="X76" s="495"/>
      <c r="Y76" s="495"/>
      <c r="Z76" s="495"/>
      <c r="AA76" s="495"/>
      <c r="AB76" s="495"/>
      <c r="AC76" s="495"/>
      <c r="AD76" s="495"/>
      <c r="AE76" s="495"/>
      <c r="AF76" s="495"/>
      <c r="AG76" s="495"/>
      <c r="AH76" s="495"/>
      <c r="AI76" s="495"/>
      <c r="AJ76" s="489">
        <f>COUNTIF(Q76:AI79,"Si")</f>
        <v>0</v>
      </c>
      <c r="AK76" s="490">
        <f>IF((COUNTIF(P76:AI79,"Si"))&lt;=0,0,(IF((COUNTIF(P76:AI79,"Si"))&lt;=5,3,(IF(COUNTIF(P76:AI79,"Si")&lt;=11,4,5)))))</f>
        <v>0</v>
      </c>
      <c r="AL76" s="490">
        <f>IF((COUNTIF(P76:AI79,"Si"))&lt;=0,0,(IF((COUNTIF(P76:AI79,"Si"))&lt;=5,"MODERADO",(IF(COUNTIF(P76:AI79,"Si")&lt;=11,"ALTO","EXTREMO")))))</f>
        <v>0</v>
      </c>
      <c r="AM76" s="489">
        <v>600</v>
      </c>
      <c r="AN76" s="489"/>
      <c r="AO76" s="489" t="str">
        <f>IF(AN76="Rara vez",1,(IF(AN76="Improbable",2,(IF(AN76="Posible",3,IF(AN76="Probable",4,IF(AN76="Seguro",5,"Revisar")))))))</f>
        <v>Revisar</v>
      </c>
      <c r="AP76" s="491">
        <f>IF(F76="Corrupción",AO76,IF(AM76&lt;=2,1,IF(AM76&lt;=24,2,IF(AM76&lt;=500,3,IF(AM76&lt;=5000,4,IF(AM76&gt;5000,5,"Revisar"))))))</f>
        <v>4</v>
      </c>
      <c r="AQ76" s="491" t="str">
        <f>IF(F76="Corrupción",(IF(AP76=1,"Rara Vez",IF(AP76=2,"Improbable",IF(AP76=3,"Posible",IF(AP76=4,"Probable",IF(AP76=5,"Seguro","Revisar")))))),IF(AP76=1,"Muy Baja",IF(AP76=2,"Baja",IF(AP76=3,"Media",IF(AP76=4,"Alta","Muy Alta")))))</f>
        <v>Alta</v>
      </c>
      <c r="AR76" s="491">
        <f>IF(F76="Corrupción",AK76,(ROUND(((VLOOKUP(N76,Datos!$B$25:$C$29,2,FALSE)*Datos!$B$32)+(VLOOKUP(O76,Datos!$B$25:$C$29,2,FALSE)*Datos!$C$32)+(VLOOKUP(P76,Datos!$B$25:$C$29,2,FALSE)*Datos!$D$32))*5,0)))</f>
        <v>2</v>
      </c>
      <c r="AS76" s="492" t="str">
        <f>IF(AR76=1,"Insignificante",IF(AR76=2,"Menor",IF(AR76=3,"Moderado",IF(AR76=4,"Mayor","Catastrófico"))))</f>
        <v>Menor</v>
      </c>
      <c r="AT76" s="493">
        <f>_xlfn.NUMBERVALUE(CONCATENATE(AP76,AR76),"##")</f>
        <v>42</v>
      </c>
      <c r="AU76" s="494" t="str">
        <f>VLOOKUP(AT76,Datos!$I$37:$J$61,2,FALSE)</f>
        <v>MODERADO</v>
      </c>
      <c r="AV76" s="186" t="s">
        <v>388</v>
      </c>
      <c r="AW76" s="241" t="s">
        <v>389</v>
      </c>
      <c r="AX76" s="187" t="s">
        <v>390</v>
      </c>
      <c r="AY76" s="188" t="s">
        <v>4</v>
      </c>
      <c r="AZ76" s="188" t="s">
        <v>5</v>
      </c>
      <c r="BA76" s="188" t="s">
        <v>3</v>
      </c>
      <c r="BB76" s="188" t="s">
        <v>14</v>
      </c>
      <c r="BC76" s="185" t="s">
        <v>7</v>
      </c>
      <c r="BD76" s="145">
        <f>IF(AY76=Datos!$C$63,Datos!$C$73,IF(AY76=Datos!$C$64,Datos!$C$74,IF(AY76=Datos!$C$65,Datos!$C$75,"Revisar")))+IF(AZ76=Datos!$D$63,Datos!$D$73,IF(AZ76=Datos!$D$64,Datos!$D$74,"Revisar"))+IF(BA76=Datos!$E$63,Datos!$E$73,IF(BA76=Datos!$E$64,Datos!$E$74,"Revisar"))+IF(BC76=Datos!$G$63,Datos!$G$73,IF(BC76=Datos!$G$64,Datos!$G$74,IF(BC76=Datos!$G$65,Datos!$G$75,"Revisar")))</f>
        <v>0.65</v>
      </c>
      <c r="BE76" s="145">
        <f>IF(AY76=Datos!$C$65,BD76,0)</f>
        <v>0</v>
      </c>
      <c r="BF76" s="145">
        <f>IF(OR(AY76=Datos!$C$63,AY76=Datos!$C$64),BD76,0)</f>
        <v>0.65</v>
      </c>
      <c r="BG76" s="447">
        <f>IF(ROUND(AP76-SUM(BF76:BF79),0)&lt;=0,1,ROUND(AP76-SUM(BF76:BF79),0))</f>
        <v>1</v>
      </c>
      <c r="BH76" s="491" t="str">
        <f>IF(F76="Corrupción",(IF(BG76=1,"Rara Vez",IF(BG76=2,"Improbable",IF(BG76=3,"Posible",IF(BG76=4,"Probable","Seguro"))))),IF(BG76=1,"Muy Baja",IF(BG76=2,"Baja",IF(BG76=3,"Media",IF(BG76=4,"Alta","Muy Alta")))))</f>
        <v>Muy Baja</v>
      </c>
      <c r="BI76" s="447">
        <f>ROUND(AR76-SUM(BE76:BE79),0)</f>
        <v>2</v>
      </c>
      <c r="BJ76" s="447" t="str">
        <f>IF(BI76=1,"Insignificante",IF(BI76=2,"Menor",IF(BI76=3,"Moderado",IF(BI76=4,"Mayor","Catastrófico"))))</f>
        <v>Menor</v>
      </c>
      <c r="BK76" s="450">
        <f>_xlfn.NUMBERVALUE(CONCATENATE(BG76,BI76),"##")</f>
        <v>12</v>
      </c>
      <c r="BL76" s="453" t="str">
        <f>+VLOOKUP(BK76,Datos!$I$37:$J$65,2,FALSE)</f>
        <v>BAJO</v>
      </c>
      <c r="BM76" s="456" t="s">
        <v>233</v>
      </c>
      <c r="BN76" s="189"/>
      <c r="BO76" s="185"/>
      <c r="BP76" s="185"/>
      <c r="BQ76" s="185"/>
      <c r="BR76" s="190"/>
    </row>
    <row r="77" spans="1:70" ht="41.15" customHeight="1" thickBot="1" x14ac:dyDescent="0.4">
      <c r="A77" s="476"/>
      <c r="B77" s="479"/>
      <c r="C77" s="326" t="s">
        <v>140</v>
      </c>
      <c r="D77" s="457"/>
      <c r="E77" s="482"/>
      <c r="F77" s="457"/>
      <c r="G77" s="460"/>
      <c r="H77" s="460"/>
      <c r="I77" s="484"/>
      <c r="J77" s="484"/>
      <c r="K77" s="484"/>
      <c r="L77" s="487"/>
      <c r="M77" s="460"/>
      <c r="N77" s="460"/>
      <c r="O77" s="460"/>
      <c r="P77" s="460"/>
      <c r="Q77" s="460"/>
      <c r="R77" s="460"/>
      <c r="S77" s="460"/>
      <c r="T77" s="460"/>
      <c r="U77" s="460"/>
      <c r="V77" s="460"/>
      <c r="W77" s="460"/>
      <c r="X77" s="460"/>
      <c r="Y77" s="460"/>
      <c r="Z77" s="460"/>
      <c r="AA77" s="460"/>
      <c r="AB77" s="460"/>
      <c r="AC77" s="460"/>
      <c r="AD77" s="460"/>
      <c r="AE77" s="460"/>
      <c r="AF77" s="460"/>
      <c r="AG77" s="460"/>
      <c r="AH77" s="460"/>
      <c r="AI77" s="460"/>
      <c r="AJ77" s="463"/>
      <c r="AK77" s="466"/>
      <c r="AL77" s="466"/>
      <c r="AM77" s="463"/>
      <c r="AN77" s="463"/>
      <c r="AO77" s="463"/>
      <c r="AP77" s="448"/>
      <c r="AQ77" s="448"/>
      <c r="AR77" s="448"/>
      <c r="AS77" s="468"/>
      <c r="AT77" s="470"/>
      <c r="AU77" s="473"/>
      <c r="AV77" s="192" t="s">
        <v>391</v>
      </c>
      <c r="AW77" s="242" t="s">
        <v>392</v>
      </c>
      <c r="AX77" s="193" t="s">
        <v>393</v>
      </c>
      <c r="AY77" s="194" t="s">
        <v>4</v>
      </c>
      <c r="AZ77" s="194" t="s">
        <v>5</v>
      </c>
      <c r="BA77" s="194" t="s">
        <v>3</v>
      </c>
      <c r="BB77" s="194" t="s">
        <v>33</v>
      </c>
      <c r="BC77" s="191" t="s">
        <v>7</v>
      </c>
      <c r="BD77" s="195">
        <f>IF(AY77=Datos!$C$63,Datos!$C$73,IF(AY77=Datos!$C$64,Datos!$C$74,IF(AY77=Datos!$C$65,Datos!$C$75,"Revisar")))+IF(AZ77=Datos!$D$63,Datos!$D$73,IF(AZ77=Datos!$D$64,Datos!$D$74,"Revisar"))+IF(BA77=Datos!$E$63,Datos!$E$73,IF(BA77=Datos!$E$64,Datos!$E$74,"Revisar"))+IF(BC77=Datos!$G$63,Datos!$G$73,IF(BC77=Datos!$G$64,Datos!$G$74,IF(BC77=Datos!$G$65,Datos!$G$75,"Revisar")))</f>
        <v>0.65</v>
      </c>
      <c r="BE77" s="195">
        <f>IF(AY77=Datos!$C$65,BD77,0)</f>
        <v>0</v>
      </c>
      <c r="BF77" s="195">
        <f>IF(OR(AY77=Datos!$C$63,AY77=Datos!$C$64),BD77,0)</f>
        <v>0.65</v>
      </c>
      <c r="BG77" s="448"/>
      <c r="BH77" s="448"/>
      <c r="BI77" s="448"/>
      <c r="BJ77" s="448"/>
      <c r="BK77" s="451"/>
      <c r="BL77" s="454"/>
      <c r="BM77" s="457"/>
      <c r="BN77" s="196"/>
      <c r="BO77" s="191"/>
      <c r="BP77" s="191"/>
      <c r="BQ77" s="191"/>
      <c r="BR77" s="197"/>
    </row>
    <row r="78" spans="1:70" ht="41.15" customHeight="1" thickBot="1" x14ac:dyDescent="0.4">
      <c r="A78" s="476"/>
      <c r="B78" s="479"/>
      <c r="C78" s="326" t="s">
        <v>140</v>
      </c>
      <c r="D78" s="457"/>
      <c r="E78" s="482"/>
      <c r="F78" s="457"/>
      <c r="G78" s="460"/>
      <c r="H78" s="460"/>
      <c r="I78" s="484"/>
      <c r="J78" s="484"/>
      <c r="K78" s="484"/>
      <c r="L78" s="487"/>
      <c r="M78" s="460"/>
      <c r="N78" s="460"/>
      <c r="O78" s="460"/>
      <c r="P78" s="460"/>
      <c r="Q78" s="460"/>
      <c r="R78" s="460"/>
      <c r="S78" s="460"/>
      <c r="T78" s="460"/>
      <c r="U78" s="460"/>
      <c r="V78" s="460"/>
      <c r="W78" s="460"/>
      <c r="X78" s="460"/>
      <c r="Y78" s="460"/>
      <c r="Z78" s="460"/>
      <c r="AA78" s="460"/>
      <c r="AB78" s="460"/>
      <c r="AC78" s="460"/>
      <c r="AD78" s="460"/>
      <c r="AE78" s="460"/>
      <c r="AF78" s="460"/>
      <c r="AG78" s="460"/>
      <c r="AH78" s="460"/>
      <c r="AI78" s="460"/>
      <c r="AJ78" s="463"/>
      <c r="AK78" s="466"/>
      <c r="AL78" s="466"/>
      <c r="AM78" s="463"/>
      <c r="AN78" s="463"/>
      <c r="AO78" s="463"/>
      <c r="AP78" s="448"/>
      <c r="AQ78" s="448"/>
      <c r="AR78" s="448"/>
      <c r="AS78" s="468"/>
      <c r="AT78" s="470"/>
      <c r="AU78" s="473"/>
      <c r="AV78" s="192" t="s">
        <v>394</v>
      </c>
      <c r="AW78" s="242" t="s">
        <v>392</v>
      </c>
      <c r="AX78" s="193" t="s">
        <v>395</v>
      </c>
      <c r="AY78" s="194" t="s">
        <v>4</v>
      </c>
      <c r="AZ78" s="194" t="s">
        <v>5</v>
      </c>
      <c r="BA78" s="194" t="s">
        <v>3</v>
      </c>
      <c r="BB78" s="194" t="s">
        <v>14</v>
      </c>
      <c r="BC78" s="191" t="s">
        <v>7</v>
      </c>
      <c r="BD78" s="195">
        <f>IF(AY78=Datos!$C$63,Datos!$C$73,IF(AY78=Datos!$C$64,Datos!$C$74,IF(AY78=Datos!$C$65,Datos!$C$75,"Revisar")))+IF(AZ78=Datos!$D$63,Datos!$D$73,IF(AZ78=Datos!$D$64,Datos!$D$74,"Revisar"))+IF(BA78=Datos!$E$63,Datos!$E$73,IF(BA78=Datos!$E$64,Datos!$E$74,"Revisar"))+IF(BC78=Datos!$G$63,Datos!$G$73,IF(BC78=Datos!$G$64,Datos!$G$74,IF(BC78=Datos!$G$65,Datos!$G$75,"Revisar")))</f>
        <v>0.65</v>
      </c>
      <c r="BE78" s="195">
        <f>IF(AY78=Datos!$C$65,BD78,0)</f>
        <v>0</v>
      </c>
      <c r="BF78" s="195">
        <f>IF(OR(AY78=Datos!$C$63,AY78=Datos!$C$64),BD78,0)</f>
        <v>0.65</v>
      </c>
      <c r="BG78" s="448"/>
      <c r="BH78" s="448"/>
      <c r="BI78" s="448"/>
      <c r="BJ78" s="448"/>
      <c r="BK78" s="451"/>
      <c r="BL78" s="454"/>
      <c r="BM78" s="457"/>
      <c r="BN78" s="243"/>
      <c r="BO78" s="200"/>
      <c r="BP78" s="200"/>
      <c r="BQ78" s="200"/>
      <c r="BR78" s="201"/>
    </row>
    <row r="79" spans="1:70" ht="41.15" customHeight="1" thickBot="1" x14ac:dyDescent="0.4">
      <c r="A79" s="477"/>
      <c r="B79" s="480"/>
      <c r="C79" s="326" t="s">
        <v>140</v>
      </c>
      <c r="D79" s="458"/>
      <c r="E79" s="483"/>
      <c r="F79" s="458"/>
      <c r="G79" s="461"/>
      <c r="H79" s="461"/>
      <c r="I79" s="485"/>
      <c r="J79" s="485"/>
      <c r="K79" s="485"/>
      <c r="L79" s="488"/>
      <c r="M79" s="461"/>
      <c r="N79" s="461"/>
      <c r="O79" s="461"/>
      <c r="P79" s="461"/>
      <c r="Q79" s="461"/>
      <c r="R79" s="461"/>
      <c r="S79" s="461"/>
      <c r="T79" s="461"/>
      <c r="U79" s="461"/>
      <c r="V79" s="461"/>
      <c r="W79" s="461"/>
      <c r="X79" s="461"/>
      <c r="Y79" s="461"/>
      <c r="Z79" s="461"/>
      <c r="AA79" s="461"/>
      <c r="AB79" s="461"/>
      <c r="AC79" s="461"/>
      <c r="AD79" s="461"/>
      <c r="AE79" s="461"/>
      <c r="AF79" s="461"/>
      <c r="AG79" s="461"/>
      <c r="AH79" s="461"/>
      <c r="AI79" s="461"/>
      <c r="AJ79" s="464"/>
      <c r="AK79" s="467"/>
      <c r="AL79" s="467"/>
      <c r="AM79" s="464"/>
      <c r="AN79" s="464"/>
      <c r="AO79" s="464"/>
      <c r="AP79" s="449"/>
      <c r="AQ79" s="449"/>
      <c r="AR79" s="449"/>
      <c r="AS79" s="469"/>
      <c r="AT79" s="471"/>
      <c r="AU79" s="474"/>
      <c r="AV79" s="244" t="s">
        <v>396</v>
      </c>
      <c r="AW79" s="193" t="s">
        <v>392</v>
      </c>
      <c r="AX79" s="193" t="s">
        <v>397</v>
      </c>
      <c r="AY79" s="205" t="s">
        <v>4</v>
      </c>
      <c r="AZ79" s="205" t="s">
        <v>5</v>
      </c>
      <c r="BA79" s="205" t="s">
        <v>3</v>
      </c>
      <c r="BB79" s="205" t="s">
        <v>26</v>
      </c>
      <c r="BC79" s="202" t="s">
        <v>7</v>
      </c>
      <c r="BD79" s="206">
        <f>IF(AY79=Datos!$C$63,Datos!$C$73,IF(AY79=Datos!$C$64,Datos!$C$74,IF(AY79=Datos!$C$65,Datos!$C$75,"Revisar")))+IF(AZ79=Datos!$D$63,Datos!$D$73,IF(AZ79=Datos!$D$64,Datos!$D$74,"Revisar"))+IF(BA79=Datos!$E$63,Datos!$E$73,IF(BA79=Datos!$E$64,Datos!$E$74,"Revisar"))+IF(BC79=Datos!$G$63,Datos!$G$73,IF(BC79=Datos!$G$64,Datos!$G$74,IF(BC79=Datos!$G$65,Datos!$G$75,"Revisar")))</f>
        <v>0.65</v>
      </c>
      <c r="BE79" s="206">
        <f>IF(AY79=Datos!$C$65,BD79,0)</f>
        <v>0</v>
      </c>
      <c r="BF79" s="206">
        <f>IF(OR(AY79=Datos!$C$63,AY79=Datos!$C$64),BD79,0)</f>
        <v>0.65</v>
      </c>
      <c r="BG79" s="449"/>
      <c r="BH79" s="449"/>
      <c r="BI79" s="449"/>
      <c r="BJ79" s="449"/>
      <c r="BK79" s="452"/>
      <c r="BL79" s="455"/>
      <c r="BM79" s="458"/>
      <c r="BN79" s="207"/>
      <c r="BO79" s="207"/>
      <c r="BP79" s="207"/>
      <c r="BQ79" s="207"/>
      <c r="BR79" s="208"/>
    </row>
    <row r="80" spans="1:70" s="138" customFormat="1" ht="41.15" customHeight="1" thickBot="1" x14ac:dyDescent="0.35">
      <c r="A80" s="496">
        <v>2</v>
      </c>
      <c r="B80" s="497" t="s">
        <v>129</v>
      </c>
      <c r="C80" s="326" t="s">
        <v>140</v>
      </c>
      <c r="D80" s="498" t="s">
        <v>140</v>
      </c>
      <c r="E80" s="499" t="s">
        <v>185</v>
      </c>
      <c r="F80" s="498" t="s">
        <v>126</v>
      </c>
      <c r="G80" s="495" t="s">
        <v>1</v>
      </c>
      <c r="H80" s="495" t="s">
        <v>70</v>
      </c>
      <c r="I80" s="500" t="s">
        <v>398</v>
      </c>
      <c r="J80" s="500" t="s">
        <v>399</v>
      </c>
      <c r="K80" s="500" t="s">
        <v>400</v>
      </c>
      <c r="L80" s="501" t="str">
        <f>CONCATENATE(I80," ",J80," ",K80)</f>
        <v>Posibilidad de afectación operacional y reputacional  por inconsistencia técnica en la regulación contable expedida y conceptos emitidos a causa de la complejidad de los temas a regular o los conceptos a emitir; o que el recurso humano no cuente   con las competencias necesarias; o que se omitan las observaciones de las partes interesadas en la elaboración de normas.</v>
      </c>
      <c r="M80" s="495" t="s">
        <v>0</v>
      </c>
      <c r="N80" s="495" t="s">
        <v>125</v>
      </c>
      <c r="O80" s="495" t="s">
        <v>79</v>
      </c>
      <c r="P80" s="495" t="s">
        <v>79</v>
      </c>
      <c r="Q80" s="495"/>
      <c r="R80" s="495"/>
      <c r="S80" s="495"/>
      <c r="T80" s="495"/>
      <c r="U80" s="495"/>
      <c r="V80" s="495"/>
      <c r="W80" s="495"/>
      <c r="X80" s="495"/>
      <c r="Y80" s="495"/>
      <c r="Z80" s="495"/>
      <c r="AA80" s="495"/>
      <c r="AB80" s="495"/>
      <c r="AC80" s="495"/>
      <c r="AD80" s="495"/>
      <c r="AE80" s="495"/>
      <c r="AF80" s="495"/>
      <c r="AG80" s="495"/>
      <c r="AH80" s="495"/>
      <c r="AI80" s="495"/>
      <c r="AJ80" s="489">
        <f>COUNTIF(Q80:AI83,"Si")</f>
        <v>0</v>
      </c>
      <c r="AK80" s="490">
        <f>IF((COUNTIF(P80:AI83,"Si"))&lt;=0,0,(IF((COUNTIF(P80:AI83,"Si"))&lt;=5,3,(IF(COUNTIF(P80:AI83,"Si")&lt;=11,4,5)))))</f>
        <v>0</v>
      </c>
      <c r="AL80" s="490">
        <f>IF((COUNTIF(P80:AI83,"Si"))&lt;=0,0,(IF((COUNTIF(P80:AI83,"Si"))&lt;=5,"MODERADO",(IF(COUNTIF(P80:AI83,"Si")&lt;=11,"ALTO","EXTREMO")))))</f>
        <v>0</v>
      </c>
      <c r="AM80" s="489">
        <v>411</v>
      </c>
      <c r="AN80" s="489"/>
      <c r="AO80" s="489" t="str">
        <f t="shared" ref="AO80" si="36">IF(AN80="Rara vez",1,(IF(AN80="Improbable",2,(IF(AN80="Posible",3,IF(AN80="Probable",4,IF(AN80="Seguro",5,"Revisar")))))))</f>
        <v>Revisar</v>
      </c>
      <c r="AP80" s="491">
        <f t="shared" ref="AP80" si="37">IF(F80="Corrupción",AO80,IF(AM80&lt;=2,1,IF(AM80&lt;=24,2,IF(AM80&lt;=500,3,IF(AM80&lt;=5000,4,IF(AM80&gt;5000,5,"Revisar"))))))</f>
        <v>3</v>
      </c>
      <c r="AQ80" s="491" t="str">
        <f t="shared" ref="AQ80" si="38">IF(F80="Corrupción",(IF(AP80=1,"Rara Vez",IF(AP80=2,"Improbable",IF(AP80=3,"Posible",IF(AP80=4,"Probable",IF(AP80=5,"Seguro","Revisar")))))),IF(AP80=1,"Muy Baja",IF(AP80=2,"Baja",IF(AP80=3,"Media",IF(AP80=4,"Alta","Muy Alta")))))</f>
        <v>Media</v>
      </c>
      <c r="AR80" s="491">
        <f>IF(F80="Corrupción",AK80,(ROUND(((VLOOKUP(N80,Datos!$B$25:$C$29,2,FALSE)*Datos!$B$32)+(VLOOKUP(O80,Datos!$B$25:$C$29,2,FALSE)*Datos!$C$32)+(VLOOKUP(P80,Datos!$B$25:$C$29,2,FALSE)*Datos!$D$32))*5,0)))</f>
        <v>2</v>
      </c>
      <c r="AS80" s="492" t="str">
        <f>IF(AR80=1,"Insignificante",IF(AR80=2,"Menor",IF(AR80=3,"Moderado",IF(AR80=4,"Mayor","Catastrófico"))))</f>
        <v>Menor</v>
      </c>
      <c r="AT80" s="493">
        <f>_xlfn.NUMBERVALUE(CONCATENATE(AP80,AR80),"##")</f>
        <v>32</v>
      </c>
      <c r="AU80" s="494" t="str">
        <f>VLOOKUP(AT80,Datos!$I$37:$J$61,2,FALSE)</f>
        <v>MODERADO</v>
      </c>
      <c r="AV80" s="186" t="s">
        <v>401</v>
      </c>
      <c r="AW80" s="187" t="s">
        <v>402</v>
      </c>
      <c r="AX80" s="187" t="s">
        <v>403</v>
      </c>
      <c r="AY80" s="188" t="s">
        <v>4</v>
      </c>
      <c r="AZ80" s="188" t="s">
        <v>5</v>
      </c>
      <c r="BA80" s="188" t="s">
        <v>3</v>
      </c>
      <c r="BB80" s="188" t="s">
        <v>32</v>
      </c>
      <c r="BC80" s="185" t="s">
        <v>7</v>
      </c>
      <c r="BD80" s="145">
        <f>IF(AY80=Datos!$C$63,Datos!$C$73,IF(AY80=Datos!$C$64,Datos!$C$74,IF(AY80=Datos!$C$65,Datos!$C$75,"Revisar")))+IF(AZ80=Datos!$D$63,Datos!$D$73,IF(AZ80=Datos!$D$64,Datos!$D$74,"Revisar"))+IF(BA80=Datos!$E$63,Datos!$E$73,IF(BA80=Datos!$E$64,Datos!$E$74,"Revisar"))+IF(BC80=Datos!$G$63,Datos!$G$73,IF(BC80=Datos!$G$64,Datos!$G$74,IF(BC80=Datos!$G$65,Datos!$G$75,"Revisar")))</f>
        <v>0.65</v>
      </c>
      <c r="BE80" s="145">
        <f>IF(AY80=Datos!$C$65,BD80,0)</f>
        <v>0</v>
      </c>
      <c r="BF80" s="145">
        <f>IF(OR(AY80=Datos!$C$63,AY80=Datos!$C$64),BD80,0)</f>
        <v>0.65</v>
      </c>
      <c r="BG80" s="447">
        <f>IF(ROUND(AP80-SUM(BF80:BF83),0)&lt;=0,1,ROUND(AP80-SUM(BF80:BF83),0))</f>
        <v>1</v>
      </c>
      <c r="BH80" s="491" t="str">
        <f>IF(F80="Corrupción",(IF(BG80=1,"Rara Vez",IF(BG80=2,"Improbable",IF(BG80=3,"Posible",IF(BG80=4,"Probable","Seguro"))))),IF(BG80=1,"Muy Baja",IF(BG80=2,"Baja",IF(BG80=3,"Media",IF(BG80=4,"Alta","Muy Alta")))))</f>
        <v>Muy Baja</v>
      </c>
      <c r="BI80" s="447">
        <f>ROUND(AR80-SUM(BE80:BE83),0)</f>
        <v>2</v>
      </c>
      <c r="BJ80" s="447" t="str">
        <f>IF(BI80=1,"Insignificante",IF(BI80=2,"Menor",IF(BI80=3,"Moderado",IF(BI80=4,"Mayor","Catastrófico"))))</f>
        <v>Menor</v>
      </c>
      <c r="BK80" s="450">
        <f>_xlfn.NUMBERVALUE(CONCATENATE(BG80,BI80),"##")</f>
        <v>12</v>
      </c>
      <c r="BL80" s="453" t="str">
        <f>+VLOOKUP(BK80,Datos!$I$37:$J$65,2,FALSE)</f>
        <v>BAJO</v>
      </c>
      <c r="BM80" s="456" t="s">
        <v>233</v>
      </c>
      <c r="BN80" s="189"/>
      <c r="BO80" s="185"/>
      <c r="BP80" s="185"/>
      <c r="BQ80" s="185"/>
      <c r="BR80" s="190"/>
    </row>
    <row r="81" spans="1:70" ht="41.15" customHeight="1" thickBot="1" x14ac:dyDescent="0.4">
      <c r="A81" s="476"/>
      <c r="B81" s="479"/>
      <c r="C81" s="326" t="s">
        <v>140</v>
      </c>
      <c r="D81" s="457"/>
      <c r="E81" s="482"/>
      <c r="F81" s="457"/>
      <c r="G81" s="460"/>
      <c r="H81" s="460"/>
      <c r="I81" s="484"/>
      <c r="J81" s="484"/>
      <c r="K81" s="484"/>
      <c r="L81" s="487"/>
      <c r="M81" s="460"/>
      <c r="N81" s="460"/>
      <c r="O81" s="460"/>
      <c r="P81" s="460"/>
      <c r="Q81" s="460"/>
      <c r="R81" s="460"/>
      <c r="S81" s="460"/>
      <c r="T81" s="460"/>
      <c r="U81" s="460"/>
      <c r="V81" s="460"/>
      <c r="W81" s="460"/>
      <c r="X81" s="460"/>
      <c r="Y81" s="460"/>
      <c r="Z81" s="460"/>
      <c r="AA81" s="460"/>
      <c r="AB81" s="460"/>
      <c r="AC81" s="460"/>
      <c r="AD81" s="460"/>
      <c r="AE81" s="460"/>
      <c r="AF81" s="460"/>
      <c r="AG81" s="460"/>
      <c r="AH81" s="460"/>
      <c r="AI81" s="460"/>
      <c r="AJ81" s="463"/>
      <c r="AK81" s="466"/>
      <c r="AL81" s="466"/>
      <c r="AM81" s="463"/>
      <c r="AN81" s="463"/>
      <c r="AO81" s="463"/>
      <c r="AP81" s="448"/>
      <c r="AQ81" s="448"/>
      <c r="AR81" s="448"/>
      <c r="AS81" s="468"/>
      <c r="AT81" s="470"/>
      <c r="AU81" s="473"/>
      <c r="AV81" s="219" t="s">
        <v>404</v>
      </c>
      <c r="AW81" s="193" t="s">
        <v>405</v>
      </c>
      <c r="AX81" s="193" t="s">
        <v>393</v>
      </c>
      <c r="AY81" s="194" t="s">
        <v>4</v>
      </c>
      <c r="AZ81" s="194" t="s">
        <v>5</v>
      </c>
      <c r="BA81" s="194" t="s">
        <v>3</v>
      </c>
      <c r="BB81" s="191" t="s">
        <v>33</v>
      </c>
      <c r="BC81" s="191" t="s">
        <v>7</v>
      </c>
      <c r="BD81" s="195">
        <f>IF(AY81=Datos!$C$63,Datos!$C$73,IF(AY81=Datos!$C$64,Datos!$C$74,IF(AY81=Datos!$C$65,Datos!$C$75,"Revisar")))+IF(AZ81=Datos!$D$63,Datos!$D$73,IF(AZ81=Datos!$D$64,Datos!$D$74,"Revisar"))+IF(BA81=Datos!$E$63,Datos!$E$73,IF(BA81=Datos!$E$64,Datos!$E$74,"Revisar"))+IF(BC81=Datos!$G$63,Datos!$G$73,IF(BC81=Datos!$G$64,Datos!$G$74,IF(BC81=Datos!$G$65,Datos!$G$75,"Revisar")))</f>
        <v>0.65</v>
      </c>
      <c r="BE81" s="195">
        <f>IF(AY81=Datos!$C$65,BD81,0)</f>
        <v>0</v>
      </c>
      <c r="BF81" s="195">
        <f>IF(OR(AY81=Datos!$C$63,AY81=Datos!$C$64),BD81,0)</f>
        <v>0.65</v>
      </c>
      <c r="BG81" s="448"/>
      <c r="BH81" s="448"/>
      <c r="BI81" s="448"/>
      <c r="BJ81" s="448"/>
      <c r="BK81" s="451"/>
      <c r="BL81" s="454"/>
      <c r="BM81" s="457"/>
      <c r="BN81" s="196"/>
      <c r="BO81" s="191"/>
      <c r="BP81" s="191"/>
      <c r="BQ81" s="191"/>
      <c r="BR81" s="197"/>
    </row>
    <row r="82" spans="1:70" ht="41.15" customHeight="1" thickBot="1" x14ac:dyDescent="0.4">
      <c r="A82" s="476"/>
      <c r="B82" s="479"/>
      <c r="C82" s="326" t="s">
        <v>140</v>
      </c>
      <c r="D82" s="457"/>
      <c r="E82" s="482"/>
      <c r="F82" s="457"/>
      <c r="G82" s="460"/>
      <c r="H82" s="460"/>
      <c r="I82" s="484"/>
      <c r="J82" s="484"/>
      <c r="K82" s="484"/>
      <c r="L82" s="487"/>
      <c r="M82" s="460"/>
      <c r="N82" s="460"/>
      <c r="O82" s="460"/>
      <c r="P82" s="460"/>
      <c r="Q82" s="460"/>
      <c r="R82" s="460"/>
      <c r="S82" s="460"/>
      <c r="T82" s="460"/>
      <c r="U82" s="460"/>
      <c r="V82" s="460"/>
      <c r="W82" s="460"/>
      <c r="X82" s="460"/>
      <c r="Y82" s="460"/>
      <c r="Z82" s="460"/>
      <c r="AA82" s="460"/>
      <c r="AB82" s="460"/>
      <c r="AC82" s="460"/>
      <c r="AD82" s="460"/>
      <c r="AE82" s="460"/>
      <c r="AF82" s="460"/>
      <c r="AG82" s="460"/>
      <c r="AH82" s="460"/>
      <c r="AI82" s="460"/>
      <c r="AJ82" s="463"/>
      <c r="AK82" s="466"/>
      <c r="AL82" s="466"/>
      <c r="AM82" s="463"/>
      <c r="AN82" s="463"/>
      <c r="AO82" s="463"/>
      <c r="AP82" s="448"/>
      <c r="AQ82" s="448"/>
      <c r="AR82" s="448"/>
      <c r="AS82" s="468"/>
      <c r="AT82" s="470"/>
      <c r="AU82" s="473"/>
      <c r="AV82" s="219" t="s">
        <v>406</v>
      </c>
      <c r="AW82" s="193" t="s">
        <v>407</v>
      </c>
      <c r="AX82" s="193" t="s">
        <v>408</v>
      </c>
      <c r="AY82" s="194" t="s">
        <v>4</v>
      </c>
      <c r="AZ82" s="194" t="s">
        <v>5</v>
      </c>
      <c r="BA82" s="194" t="s">
        <v>3</v>
      </c>
      <c r="BB82" s="194" t="s">
        <v>32</v>
      </c>
      <c r="BC82" s="191" t="s">
        <v>7</v>
      </c>
      <c r="BD82" s="195">
        <f>IF(AY82=Datos!$C$63,Datos!$C$73,IF(AY82=Datos!$C$64,Datos!$C$74,IF(AY82=Datos!$C$65,Datos!$C$75,"Revisar")))+IF(AZ82=Datos!$D$63,Datos!$D$73,IF(AZ82=Datos!$D$64,Datos!$D$74,"Revisar"))+IF(BA82=Datos!$E$63,Datos!$E$73,IF(BA82=Datos!$E$64,Datos!$E$74,"Revisar"))+IF(BC82=Datos!$G$63,Datos!$G$73,IF(BC82=Datos!$G$64,Datos!$G$74,IF(BC82=Datos!$G$65,Datos!$G$75,"Revisar")))</f>
        <v>0.65</v>
      </c>
      <c r="BE82" s="195">
        <f>IF(AY82=Datos!$C$65,BD82,0)</f>
        <v>0</v>
      </c>
      <c r="BF82" s="195">
        <f>IF(OR(AY82=Datos!$C$63,AY82=Datos!$C$64),BD82,0)</f>
        <v>0.65</v>
      </c>
      <c r="BG82" s="448"/>
      <c r="BH82" s="448"/>
      <c r="BI82" s="448"/>
      <c r="BJ82" s="448"/>
      <c r="BK82" s="451"/>
      <c r="BL82" s="454"/>
      <c r="BM82" s="457"/>
      <c r="BN82" s="200"/>
      <c r="BO82" s="200"/>
      <c r="BP82" s="200"/>
      <c r="BQ82" s="200"/>
      <c r="BR82" s="201"/>
    </row>
    <row r="83" spans="1:70" ht="41.15" customHeight="1" thickBot="1" x14ac:dyDescent="0.4">
      <c r="A83" s="477"/>
      <c r="B83" s="480"/>
      <c r="C83" s="326" t="s">
        <v>140</v>
      </c>
      <c r="D83" s="458"/>
      <c r="E83" s="483"/>
      <c r="F83" s="458"/>
      <c r="G83" s="461"/>
      <c r="H83" s="461"/>
      <c r="I83" s="485"/>
      <c r="J83" s="485"/>
      <c r="K83" s="485"/>
      <c r="L83" s="488"/>
      <c r="M83" s="461"/>
      <c r="N83" s="461"/>
      <c r="O83" s="461"/>
      <c r="P83" s="461"/>
      <c r="Q83" s="461"/>
      <c r="R83" s="461"/>
      <c r="S83" s="461"/>
      <c r="T83" s="461"/>
      <c r="U83" s="461"/>
      <c r="V83" s="461"/>
      <c r="W83" s="461"/>
      <c r="X83" s="461"/>
      <c r="Y83" s="461"/>
      <c r="Z83" s="461"/>
      <c r="AA83" s="461"/>
      <c r="AB83" s="461"/>
      <c r="AC83" s="461"/>
      <c r="AD83" s="461"/>
      <c r="AE83" s="461"/>
      <c r="AF83" s="461"/>
      <c r="AG83" s="461"/>
      <c r="AH83" s="461"/>
      <c r="AI83" s="461"/>
      <c r="AJ83" s="464"/>
      <c r="AK83" s="467"/>
      <c r="AL83" s="467"/>
      <c r="AM83" s="464"/>
      <c r="AN83" s="464"/>
      <c r="AO83" s="464"/>
      <c r="AP83" s="449"/>
      <c r="AQ83" s="449"/>
      <c r="AR83" s="449"/>
      <c r="AS83" s="469"/>
      <c r="AT83" s="471"/>
      <c r="AU83" s="474"/>
      <c r="AV83" s="203"/>
      <c r="AW83" s="204"/>
      <c r="AX83" s="204"/>
      <c r="AY83" s="205"/>
      <c r="AZ83" s="205"/>
      <c r="BA83" s="205"/>
      <c r="BB83" s="205"/>
      <c r="BC83" s="202"/>
      <c r="BD83" s="206" t="e">
        <f>IF(AY83=Datos!$C$63,Datos!$C$73,IF(AY83=Datos!$C$64,Datos!$C$74,IF(AY83=Datos!$C$65,Datos!$C$75,"Revisar")))+IF(AZ83=Datos!$D$63,Datos!$D$73,IF(AZ83=Datos!$D$64,Datos!$D$74,"Revisar"))+IF(BA83=Datos!$E$63,Datos!$E$73,IF(BA83=Datos!$E$64,Datos!$E$74,"Revisar"))+IF(BC83=Datos!$G$63,Datos!$G$73,IF(BC83=Datos!$G$64,Datos!$G$74,IF(BC83=Datos!$G$65,Datos!$G$75,"Revisar")))</f>
        <v>#VALUE!</v>
      </c>
      <c r="BE83" s="206">
        <f>IF(AY83=Datos!$C$65,BD83,0)</f>
        <v>0</v>
      </c>
      <c r="BF83" s="206">
        <f>IF(OR(AY83=Datos!$C$63,AY83=Datos!$C$64),BD83,0)</f>
        <v>0</v>
      </c>
      <c r="BG83" s="449"/>
      <c r="BH83" s="449"/>
      <c r="BI83" s="449"/>
      <c r="BJ83" s="449"/>
      <c r="BK83" s="452"/>
      <c r="BL83" s="455"/>
      <c r="BM83" s="458"/>
      <c r="BN83" s="207"/>
      <c r="BO83" s="207"/>
      <c r="BP83" s="207"/>
      <c r="BQ83" s="207"/>
      <c r="BR83" s="208"/>
    </row>
    <row r="84" spans="1:70" s="138" customFormat="1" ht="41.15" customHeight="1" thickBot="1" x14ac:dyDescent="0.35">
      <c r="A84" s="496">
        <v>3</v>
      </c>
      <c r="B84" s="497" t="s">
        <v>129</v>
      </c>
      <c r="C84" s="326" t="s">
        <v>140</v>
      </c>
      <c r="D84" s="498" t="s">
        <v>140</v>
      </c>
      <c r="E84" s="499" t="s">
        <v>185</v>
      </c>
      <c r="F84" s="498" t="s">
        <v>126</v>
      </c>
      <c r="G84" s="495" t="s">
        <v>1</v>
      </c>
      <c r="H84" s="495" t="s">
        <v>70</v>
      </c>
      <c r="I84" s="500" t="s">
        <v>409</v>
      </c>
      <c r="J84" s="500" t="s">
        <v>410</v>
      </c>
      <c r="K84" s="500" t="s">
        <v>411</v>
      </c>
      <c r="L84" s="501" t="str">
        <f>CONCATENATE(I84," ",J84," ",K84)</f>
        <v>Posibilidad de riesgo reputacional  por inoportunidad en la publicación del Régimen de Contabilidad Pública actualizado debido a falta de seguimiento de las actividades para actualizar el  Régimen de Contabilidad Pública con  las normas expedidas y los conceptos emitidos.</v>
      </c>
      <c r="M84" s="495" t="s">
        <v>0</v>
      </c>
      <c r="N84" s="495" t="s">
        <v>125</v>
      </c>
      <c r="O84" s="495" t="s">
        <v>78</v>
      </c>
      <c r="P84" s="495" t="s">
        <v>79</v>
      </c>
      <c r="Q84" s="495"/>
      <c r="R84" s="495"/>
      <c r="S84" s="495"/>
      <c r="T84" s="495"/>
      <c r="U84" s="495"/>
      <c r="V84" s="495"/>
      <c r="W84" s="495"/>
      <c r="X84" s="495"/>
      <c r="Y84" s="495"/>
      <c r="Z84" s="495"/>
      <c r="AA84" s="495"/>
      <c r="AB84" s="495"/>
      <c r="AC84" s="495"/>
      <c r="AD84" s="495"/>
      <c r="AE84" s="495"/>
      <c r="AF84" s="495"/>
      <c r="AG84" s="495"/>
      <c r="AH84" s="495"/>
      <c r="AI84" s="495"/>
      <c r="AJ84" s="489">
        <f>COUNTIF(Q84:AI87,"Si")</f>
        <v>0</v>
      </c>
      <c r="AK84" s="490">
        <f>IF((COUNTIF(P84:AI87,"Si"))&lt;=0,0,(IF((COUNTIF(P84:AI87,"Si"))&lt;=5,3,(IF(COUNTIF(P84:AI87,"Si")&lt;=11,4,5)))))</f>
        <v>0</v>
      </c>
      <c r="AL84" s="490">
        <f>IF((COUNTIF(P84:AI87,"Si"))&lt;=0,0,(IF((COUNTIF(P84:AI87,"Si"))&lt;=5,"MODERADO",(IF(COUNTIF(P84:AI87,"Si")&lt;=11,"ALTO","EXTREMO")))))</f>
        <v>0</v>
      </c>
      <c r="AM84" s="489">
        <v>4</v>
      </c>
      <c r="AN84" s="489"/>
      <c r="AO84" s="489" t="str">
        <f t="shared" ref="AO84" si="39">IF(AN84="Rara vez",1,(IF(AN84="Improbable",2,(IF(AN84="Posible",3,IF(AN84="Probable",4,IF(AN84="Seguro",5,"Revisar")))))))</f>
        <v>Revisar</v>
      </c>
      <c r="AP84" s="491">
        <f t="shared" ref="AP84" si="40">IF(F84="Corrupción",AO84,IF(AM84&lt;=2,1,IF(AM84&lt;=24,2,IF(AM84&lt;=500,3,IF(AM84&lt;=5000,4,IF(AM84&gt;5000,5,"Revisar"))))))</f>
        <v>2</v>
      </c>
      <c r="AQ84" s="491" t="str">
        <f t="shared" ref="AQ84" si="41">IF(F84="Corrupción",(IF(AP84=1,"Rara Vez",IF(AP84=2,"Improbable",IF(AP84=3,"Posible",IF(AP84=4,"Probable",IF(AP84=5,"Seguro","Revisar")))))),IF(AP84=1,"Muy Baja",IF(AP84=2,"Baja",IF(AP84=3,"Media",IF(AP84=4,"Alta","Muy Alta")))))</f>
        <v>Baja</v>
      </c>
      <c r="AR84" s="491">
        <f>IF(F84="Corrupción",AK84,(ROUND(((VLOOKUP(N84,Datos!$B$25:$C$29,2,FALSE)*Datos!$B$32)+(VLOOKUP(O84,Datos!$B$25:$C$29,2,FALSE)*Datos!$C$32)+(VLOOKUP(P84,Datos!$B$25:$C$29,2,FALSE)*Datos!$D$32))*5,0)))</f>
        <v>2</v>
      </c>
      <c r="AS84" s="492" t="str">
        <f>IF(AR84=1,"Insignificante",IF(AR84=2,"Menor",IF(AR84=3,"Moderado",IF(AR84=4,"Mayor","Catastrófico"))))</f>
        <v>Menor</v>
      </c>
      <c r="AT84" s="493">
        <f>_xlfn.NUMBERVALUE(CONCATENATE(AP84,AR84),"##")</f>
        <v>22</v>
      </c>
      <c r="AU84" s="494" t="str">
        <f>VLOOKUP(AT84,Datos!$I$37:$J$61,2,FALSE)</f>
        <v>MODERADO</v>
      </c>
      <c r="AV84" s="186" t="s">
        <v>412</v>
      </c>
      <c r="AW84" s="187" t="s">
        <v>413</v>
      </c>
      <c r="AX84" s="187" t="s">
        <v>414</v>
      </c>
      <c r="AY84" s="188" t="s">
        <v>4</v>
      </c>
      <c r="AZ84" s="188" t="s">
        <v>5</v>
      </c>
      <c r="BA84" s="188" t="s">
        <v>3</v>
      </c>
      <c r="BB84" s="188" t="s">
        <v>28</v>
      </c>
      <c r="BC84" s="185" t="s">
        <v>7</v>
      </c>
      <c r="BD84" s="145">
        <f>IF(AY84=Datos!$C$63,Datos!$C$73,IF(AY84=Datos!$C$64,Datos!$C$74,IF(AY84=Datos!$C$65,Datos!$C$75,"Revisar")))+IF(AZ84=Datos!$D$63,Datos!$D$73,IF(AZ84=Datos!$D$64,Datos!$D$74,"Revisar"))+IF(BA84=Datos!$E$63,Datos!$E$73,IF(BA84=Datos!$E$64,Datos!$E$74,"Revisar"))+IF(BC84=Datos!$G$63,Datos!$G$73,IF(BC84=Datos!$G$64,Datos!$G$74,IF(BC84=Datos!$G$65,Datos!$G$75,"Revisar")))</f>
        <v>0.65</v>
      </c>
      <c r="BE84" s="145">
        <f>IF(AY84=Datos!$C$65,BD84,0)</f>
        <v>0</v>
      </c>
      <c r="BF84" s="145">
        <f>IF(OR(AY84=Datos!$C$63,AY84=Datos!$C$64),BD84,0)</f>
        <v>0.65</v>
      </c>
      <c r="BG84" s="447">
        <f>IF(ROUND(AP84-SUM(BF84:BF87),0)&lt;=0,1,ROUND(AP84-SUM(BF84:BF87),0))</f>
        <v>1</v>
      </c>
      <c r="BH84" s="491" t="str">
        <f>IF(F84="Corrupción",(IF(BG84=1,"Rara Vez",IF(BG84=2,"Improbable",IF(BG84=3,"Posible",IF(BG84=4,"Probable","Seguro"))))),IF(BG84=1,"Muy Baja",IF(BG84=2,"Baja",IF(BG84=3,"Media",IF(BG84=4,"Alta","Muy Alta")))))</f>
        <v>Muy Baja</v>
      </c>
      <c r="BI84" s="447">
        <f>ROUND(AR84-SUM(BE84:BE87),0)</f>
        <v>2</v>
      </c>
      <c r="BJ84" s="447" t="str">
        <f>IF(BI84=1,"Insignificante",IF(BI84=2,"Menor",IF(BI84=3,"Moderado",IF(BI84=4,"Mayor","Catastrófico"))))</f>
        <v>Menor</v>
      </c>
      <c r="BK84" s="450">
        <f>_xlfn.NUMBERVALUE(CONCATENATE(BG84,BI84),"##")</f>
        <v>12</v>
      </c>
      <c r="BL84" s="453" t="str">
        <f>+VLOOKUP(BK84,Datos!$I$37:$J$65,2,FALSE)</f>
        <v>BAJO</v>
      </c>
      <c r="BM84" s="456" t="s">
        <v>233</v>
      </c>
      <c r="BN84" s="189"/>
      <c r="BO84" s="185"/>
      <c r="BP84" s="185"/>
      <c r="BQ84" s="185"/>
      <c r="BR84" s="190"/>
    </row>
    <row r="85" spans="1:70" ht="41.15" customHeight="1" thickBot="1" x14ac:dyDescent="0.4">
      <c r="A85" s="476"/>
      <c r="B85" s="479"/>
      <c r="C85" s="326" t="s">
        <v>140</v>
      </c>
      <c r="D85" s="457"/>
      <c r="E85" s="482"/>
      <c r="F85" s="457"/>
      <c r="G85" s="460"/>
      <c r="H85" s="460"/>
      <c r="I85" s="484"/>
      <c r="J85" s="484"/>
      <c r="K85" s="484"/>
      <c r="L85" s="487"/>
      <c r="M85" s="460"/>
      <c r="N85" s="460"/>
      <c r="O85" s="460"/>
      <c r="P85" s="460"/>
      <c r="Q85" s="460"/>
      <c r="R85" s="460"/>
      <c r="S85" s="460"/>
      <c r="T85" s="460"/>
      <c r="U85" s="460"/>
      <c r="V85" s="460"/>
      <c r="W85" s="460"/>
      <c r="X85" s="460"/>
      <c r="Y85" s="460"/>
      <c r="Z85" s="460"/>
      <c r="AA85" s="460"/>
      <c r="AB85" s="460"/>
      <c r="AC85" s="460"/>
      <c r="AD85" s="460"/>
      <c r="AE85" s="460"/>
      <c r="AF85" s="460"/>
      <c r="AG85" s="460"/>
      <c r="AH85" s="460"/>
      <c r="AI85" s="460"/>
      <c r="AJ85" s="463"/>
      <c r="AK85" s="466"/>
      <c r="AL85" s="466"/>
      <c r="AM85" s="463"/>
      <c r="AN85" s="463"/>
      <c r="AO85" s="463"/>
      <c r="AP85" s="448"/>
      <c r="AQ85" s="448"/>
      <c r="AR85" s="448"/>
      <c r="AS85" s="468"/>
      <c r="AT85" s="470"/>
      <c r="AU85" s="473"/>
      <c r="AV85" s="192"/>
      <c r="AW85" s="245"/>
      <c r="AX85" s="245"/>
      <c r="AY85" s="194"/>
      <c r="AZ85" s="194"/>
      <c r="BA85" s="194"/>
      <c r="BB85" s="194"/>
      <c r="BC85" s="191"/>
      <c r="BD85" s="195" t="e">
        <f>IF(AY85=Datos!$C$63,Datos!$C$73,IF(AY85=Datos!$C$64,Datos!$C$74,IF(AY85=Datos!$C$65,Datos!$C$75,"Revisar")))+IF(AZ85=Datos!$D$63,Datos!$D$73,IF(AZ85=Datos!$D$64,Datos!$D$74,"Revisar"))+IF(BA85=Datos!$E$63,Datos!$E$73,IF(BA85=Datos!$E$64,Datos!$E$74,"Revisar"))+IF(BC85=Datos!$G$63,Datos!$G$73,IF(BC85=Datos!$G$64,Datos!$G$74,IF(BC85=Datos!$G$65,Datos!$G$75,"Revisar")))</f>
        <v>#VALUE!</v>
      </c>
      <c r="BE85" s="195">
        <f>IF(AY85=Datos!$C$65,BD85,0)</f>
        <v>0</v>
      </c>
      <c r="BF85" s="195">
        <f>IF(OR(AY85=Datos!$C$63,AY85=Datos!$C$64),BD85,0)</f>
        <v>0</v>
      </c>
      <c r="BG85" s="448"/>
      <c r="BH85" s="448"/>
      <c r="BI85" s="448"/>
      <c r="BJ85" s="448"/>
      <c r="BK85" s="451"/>
      <c r="BL85" s="454"/>
      <c r="BM85" s="457"/>
      <c r="BN85" s="196"/>
      <c r="BO85" s="191"/>
      <c r="BP85" s="191"/>
      <c r="BQ85" s="191"/>
      <c r="BR85" s="197"/>
    </row>
    <row r="86" spans="1:70" ht="41.15" customHeight="1" thickBot="1" x14ac:dyDescent="0.4">
      <c r="A86" s="476"/>
      <c r="B86" s="479"/>
      <c r="C86" s="326" t="s">
        <v>140</v>
      </c>
      <c r="D86" s="457"/>
      <c r="E86" s="482"/>
      <c r="F86" s="457"/>
      <c r="G86" s="460"/>
      <c r="H86" s="460"/>
      <c r="I86" s="484"/>
      <c r="J86" s="484"/>
      <c r="K86" s="484"/>
      <c r="L86" s="487"/>
      <c r="M86" s="460"/>
      <c r="N86" s="460"/>
      <c r="O86" s="460"/>
      <c r="P86" s="460"/>
      <c r="Q86" s="460"/>
      <c r="R86" s="460"/>
      <c r="S86" s="460"/>
      <c r="T86" s="460"/>
      <c r="U86" s="460"/>
      <c r="V86" s="460"/>
      <c r="W86" s="460"/>
      <c r="X86" s="460"/>
      <c r="Y86" s="460"/>
      <c r="Z86" s="460"/>
      <c r="AA86" s="460"/>
      <c r="AB86" s="460"/>
      <c r="AC86" s="460"/>
      <c r="AD86" s="460"/>
      <c r="AE86" s="460"/>
      <c r="AF86" s="460"/>
      <c r="AG86" s="460"/>
      <c r="AH86" s="460"/>
      <c r="AI86" s="460"/>
      <c r="AJ86" s="463"/>
      <c r="AK86" s="466"/>
      <c r="AL86" s="466"/>
      <c r="AM86" s="463"/>
      <c r="AN86" s="463"/>
      <c r="AO86" s="463"/>
      <c r="AP86" s="448"/>
      <c r="AQ86" s="448"/>
      <c r="AR86" s="448"/>
      <c r="AS86" s="468"/>
      <c r="AT86" s="470"/>
      <c r="AU86" s="473"/>
      <c r="AV86" s="199"/>
      <c r="AW86" s="193"/>
      <c r="AX86" s="193"/>
      <c r="AY86" s="194"/>
      <c r="AZ86" s="194"/>
      <c r="BA86" s="194"/>
      <c r="BB86" s="194"/>
      <c r="BC86" s="191"/>
      <c r="BD86" s="195" t="e">
        <f>IF(AY86=Datos!$C$63,Datos!$C$73,IF(AY86=Datos!$C$64,Datos!$C$74,IF(AY86=Datos!$C$65,Datos!$C$75,"Revisar")))+IF(AZ86=Datos!$D$63,Datos!$D$73,IF(AZ86=Datos!$D$64,Datos!$D$74,"Revisar"))+IF(BA86=Datos!$E$63,Datos!$E$73,IF(BA86=Datos!$E$64,Datos!$E$74,"Revisar"))+IF(BC86=Datos!$G$63,Datos!$G$73,IF(BC86=Datos!$G$64,Datos!$G$74,IF(BC86=Datos!$G$65,Datos!$G$75,"Revisar")))</f>
        <v>#VALUE!</v>
      </c>
      <c r="BE86" s="195">
        <f>IF(AY86=Datos!$C$65,BD86,0)</f>
        <v>0</v>
      </c>
      <c r="BF86" s="195">
        <f>IF(OR(AY86=Datos!$C$63,AY86=Datos!$C$64),BD86,0)</f>
        <v>0</v>
      </c>
      <c r="BG86" s="448"/>
      <c r="BH86" s="448"/>
      <c r="BI86" s="448"/>
      <c r="BJ86" s="448"/>
      <c r="BK86" s="451"/>
      <c r="BL86" s="454"/>
      <c r="BM86" s="457"/>
      <c r="BN86" s="200"/>
      <c r="BO86" s="200"/>
      <c r="BP86" s="200"/>
      <c r="BQ86" s="200"/>
      <c r="BR86" s="201"/>
    </row>
    <row r="87" spans="1:70" ht="41.15" customHeight="1" thickBot="1" x14ac:dyDescent="0.4">
      <c r="A87" s="477"/>
      <c r="B87" s="480"/>
      <c r="C87" s="326" t="s">
        <v>140</v>
      </c>
      <c r="D87" s="458"/>
      <c r="E87" s="483"/>
      <c r="F87" s="458"/>
      <c r="G87" s="461"/>
      <c r="H87" s="461"/>
      <c r="I87" s="485"/>
      <c r="J87" s="485"/>
      <c r="K87" s="485"/>
      <c r="L87" s="488"/>
      <c r="M87" s="461"/>
      <c r="N87" s="461"/>
      <c r="O87" s="461"/>
      <c r="P87" s="461"/>
      <c r="Q87" s="461"/>
      <c r="R87" s="461"/>
      <c r="S87" s="461"/>
      <c r="T87" s="461"/>
      <c r="U87" s="461"/>
      <c r="V87" s="461"/>
      <c r="W87" s="461"/>
      <c r="X87" s="461"/>
      <c r="Y87" s="461"/>
      <c r="Z87" s="461"/>
      <c r="AA87" s="461"/>
      <c r="AB87" s="461"/>
      <c r="AC87" s="461"/>
      <c r="AD87" s="461"/>
      <c r="AE87" s="461"/>
      <c r="AF87" s="461"/>
      <c r="AG87" s="461"/>
      <c r="AH87" s="461"/>
      <c r="AI87" s="461"/>
      <c r="AJ87" s="464"/>
      <c r="AK87" s="467"/>
      <c r="AL87" s="467"/>
      <c r="AM87" s="464"/>
      <c r="AN87" s="464"/>
      <c r="AO87" s="464"/>
      <c r="AP87" s="449"/>
      <c r="AQ87" s="449"/>
      <c r="AR87" s="449"/>
      <c r="AS87" s="469"/>
      <c r="AT87" s="471"/>
      <c r="AU87" s="474"/>
      <c r="AV87" s="203"/>
      <c r="AW87" s="204"/>
      <c r="AX87" s="204"/>
      <c r="AY87" s="205"/>
      <c r="AZ87" s="205"/>
      <c r="BA87" s="205"/>
      <c r="BB87" s="205"/>
      <c r="BC87" s="202"/>
      <c r="BD87" s="206" t="e">
        <f>IF(AY87=Datos!$C$63,Datos!$C$73,IF(AY87=Datos!$C$64,Datos!$C$74,IF(AY87=Datos!$C$65,Datos!$C$75,"Revisar")))+IF(AZ87=Datos!$D$63,Datos!$D$73,IF(AZ87=Datos!$D$64,Datos!$D$74,"Revisar"))+IF(BA87=Datos!$E$63,Datos!$E$73,IF(BA87=Datos!$E$64,Datos!$E$74,"Revisar"))+IF(BC87=Datos!$G$63,Datos!$G$73,IF(BC87=Datos!$G$64,Datos!$G$74,IF(BC87=Datos!$G$65,Datos!$G$75,"Revisar")))</f>
        <v>#VALUE!</v>
      </c>
      <c r="BE87" s="206">
        <f>IF(AY87=Datos!$C$65,BD87,0)</f>
        <v>0</v>
      </c>
      <c r="BF87" s="206">
        <f>IF(OR(AY87=Datos!$C$63,AY87=Datos!$C$64),BD87,0)</f>
        <v>0</v>
      </c>
      <c r="BG87" s="449"/>
      <c r="BH87" s="449"/>
      <c r="BI87" s="449"/>
      <c r="BJ87" s="449"/>
      <c r="BK87" s="452"/>
      <c r="BL87" s="455"/>
      <c r="BM87" s="458"/>
      <c r="BN87" s="207"/>
      <c r="BO87" s="207"/>
      <c r="BP87" s="207"/>
      <c r="BQ87" s="207"/>
      <c r="BR87" s="208"/>
    </row>
    <row r="88" spans="1:70" s="138" customFormat="1" ht="41.15" customHeight="1" thickBot="1" x14ac:dyDescent="0.35">
      <c r="A88" s="496">
        <v>4</v>
      </c>
      <c r="B88" s="497" t="s">
        <v>129</v>
      </c>
      <c r="C88" s="326" t="s">
        <v>140</v>
      </c>
      <c r="D88" s="498" t="s">
        <v>140</v>
      </c>
      <c r="E88" s="499" t="s">
        <v>185</v>
      </c>
      <c r="F88" s="498" t="s">
        <v>126</v>
      </c>
      <c r="G88" s="495" t="s">
        <v>1</v>
      </c>
      <c r="H88" s="495" t="s">
        <v>70</v>
      </c>
      <c r="I88" s="500" t="s">
        <v>333</v>
      </c>
      <c r="J88" s="500" t="s">
        <v>415</v>
      </c>
      <c r="K88" s="500" t="s">
        <v>416</v>
      </c>
      <c r="L88" s="501" t="str">
        <f>CONCATENATE(I88," ",J88," ",K88)</f>
        <v>Posibilidad de afectación operacional y reputacional por desacierto en la formulación del Plan Nacional de Capacitación  debido a que el Plan no responda a las necesidades de capacitación de los clientes internos y externos</v>
      </c>
      <c r="M88" s="495" t="s">
        <v>0</v>
      </c>
      <c r="N88" s="495" t="s">
        <v>125</v>
      </c>
      <c r="O88" s="495" t="s">
        <v>79</v>
      </c>
      <c r="P88" s="495" t="s">
        <v>79</v>
      </c>
      <c r="Q88" s="495"/>
      <c r="R88" s="495"/>
      <c r="S88" s="495"/>
      <c r="T88" s="495"/>
      <c r="U88" s="495"/>
      <c r="V88" s="495"/>
      <c r="W88" s="495"/>
      <c r="X88" s="495"/>
      <c r="Y88" s="495"/>
      <c r="Z88" s="495"/>
      <c r="AA88" s="495"/>
      <c r="AB88" s="495"/>
      <c r="AC88" s="495"/>
      <c r="AD88" s="495"/>
      <c r="AE88" s="495"/>
      <c r="AF88" s="495"/>
      <c r="AG88" s="495"/>
      <c r="AH88" s="495"/>
      <c r="AI88" s="495"/>
      <c r="AJ88" s="489">
        <f>COUNTIF(Q88:AI91,"Si")</f>
        <v>0</v>
      </c>
      <c r="AK88" s="490">
        <f>IF((COUNTIF(P88:AI91,"Si"))&lt;=0,0,(IF((COUNTIF(P88:AI91,"Si"))&lt;=5,3,(IF(COUNTIF(P88:AI91,"Si")&lt;=11,4,5)))))</f>
        <v>0</v>
      </c>
      <c r="AL88" s="490">
        <f>IF((COUNTIF(P88:AI91,"Si"))&lt;=0,0,(IF((COUNTIF(P88:AI91,"Si"))&lt;=5,"MODERADO",(IF(COUNTIF(P88:AI91,"Si")&lt;=11,"ALTO","EXTREMO")))))</f>
        <v>0</v>
      </c>
      <c r="AM88" s="489">
        <v>1</v>
      </c>
      <c r="AN88" s="489"/>
      <c r="AO88" s="489" t="str">
        <f t="shared" ref="AO88" si="42">IF(AN88="Rara vez",1,(IF(AN88="Improbable",2,(IF(AN88="Posible",3,IF(AN88="Probable",4,IF(AN88="Seguro",5,"Revisar")))))))</f>
        <v>Revisar</v>
      </c>
      <c r="AP88" s="491">
        <f t="shared" ref="AP88" si="43">IF(F88="Corrupción",AO88,IF(AM88&lt;=2,1,IF(AM88&lt;=24,2,IF(AM88&lt;=500,3,IF(AM88&lt;=5000,4,IF(AM88&gt;5000,5,"Revisar"))))))</f>
        <v>1</v>
      </c>
      <c r="AQ88" s="491" t="str">
        <f t="shared" ref="AQ88" si="44">IF(F88="Corrupción",(IF(AP88=1,"Rara Vez",IF(AP88=2,"Improbable",IF(AP88=3,"Posible",IF(AP88=4,"Probable",IF(AP88=5,"Seguro","Revisar")))))),IF(AP88=1,"Muy Baja",IF(AP88=2,"Baja",IF(AP88=3,"Media",IF(AP88=4,"Alta","Muy Alta")))))</f>
        <v>Muy Baja</v>
      </c>
      <c r="AR88" s="491">
        <f>IF(F88="Corrupción",AK88,(ROUND(((VLOOKUP(N88,Datos!$B$25:$C$29,2,FALSE)*Datos!$B$32)+(VLOOKUP(O88,Datos!$B$25:$C$29,2,FALSE)*Datos!$C$32)+(VLOOKUP(P88,Datos!$B$25:$C$29,2,FALSE)*Datos!$D$32))*5,0)))</f>
        <v>2</v>
      </c>
      <c r="AS88" s="492" t="str">
        <f>IF(AR88=1,"Insignificante",IF(AR88=2,"Menor",IF(AR88=3,"Moderado",IF(AR88=4,"Mayor","Catastrófico"))))</f>
        <v>Menor</v>
      </c>
      <c r="AT88" s="493">
        <f>_xlfn.NUMBERVALUE(CONCATENATE(AP88,AR88),"##")</f>
        <v>12</v>
      </c>
      <c r="AU88" s="494" t="str">
        <f>VLOOKUP(AT88,Datos!$I$37:$J$61,2,FALSE)</f>
        <v>BAJO</v>
      </c>
      <c r="AV88" s="186" t="s">
        <v>417</v>
      </c>
      <c r="AW88" s="187" t="s">
        <v>418</v>
      </c>
      <c r="AX88" s="187" t="s">
        <v>419</v>
      </c>
      <c r="AY88" s="188" t="s">
        <v>4</v>
      </c>
      <c r="AZ88" s="188" t="s">
        <v>5</v>
      </c>
      <c r="BA88" s="188" t="s">
        <v>3</v>
      </c>
      <c r="BB88" s="188" t="s">
        <v>31</v>
      </c>
      <c r="BC88" s="185" t="s">
        <v>7</v>
      </c>
      <c r="BD88" s="145">
        <f>IF(AY88=Datos!$C$63,Datos!$C$73,IF(AY88=Datos!$C$64,Datos!$C$74,IF(AY88=Datos!$C$65,Datos!$C$75,"Revisar")))+IF(AZ88=Datos!$D$63,Datos!$D$73,IF(AZ88=Datos!$D$64,Datos!$D$74,"Revisar"))+IF(BA88=Datos!$E$63,Datos!$E$73,IF(BA88=Datos!$E$64,Datos!$E$74,"Revisar"))+IF(BC88=Datos!$G$63,Datos!$G$73,IF(BC88=Datos!$G$64,Datos!$G$74,IF(BC88=Datos!$G$65,Datos!$G$75,"Revisar")))</f>
        <v>0.65</v>
      </c>
      <c r="BE88" s="145">
        <f>IF(AY88=Datos!$C$65,BD88,0)</f>
        <v>0</v>
      </c>
      <c r="BF88" s="145">
        <f>IF(OR(AY88=Datos!$C$63,AY88=Datos!$C$64),BD88,0)</f>
        <v>0.65</v>
      </c>
      <c r="BG88" s="447">
        <f>IF(ROUND(AP88-SUM(BF88:BF91),0)&lt;=0,1,ROUND(AP88-SUM(BF88:BF91),0))</f>
        <v>1</v>
      </c>
      <c r="BH88" s="491" t="str">
        <f>IF(F88="Corrupción",(IF(BG88=1,"Rara Vez",IF(BG88=2,"Improbable",IF(BG88=3,"Posible",IF(BG88=4,"Probable","Seguro"))))),IF(BG88=1,"Muy Baja",IF(BG88=2,"Baja",IF(BG88=3,"Media",IF(BG88=4,"Alta","Muy Alta")))))</f>
        <v>Muy Baja</v>
      </c>
      <c r="BI88" s="447">
        <f>ROUND(AR88-SUM(BE88:BE91),0)</f>
        <v>2</v>
      </c>
      <c r="BJ88" s="447" t="str">
        <f>IF(BI88=1,"Insignificante",IF(BI88=2,"Menor",IF(BI88=3,"Moderado",IF(BI88=4,"Mayor","Catastrófico"))))</f>
        <v>Menor</v>
      </c>
      <c r="BK88" s="450">
        <f>_xlfn.NUMBERVALUE(CONCATENATE(BG88,BI88),"##")</f>
        <v>12</v>
      </c>
      <c r="BL88" s="453" t="str">
        <f>+VLOOKUP(BK88,Datos!$I$37:$J$65,2,FALSE)</f>
        <v>BAJO</v>
      </c>
      <c r="BM88" s="456" t="s">
        <v>233</v>
      </c>
      <c r="BN88" s="189"/>
      <c r="BO88" s="185"/>
      <c r="BP88" s="185"/>
      <c r="BQ88" s="185"/>
      <c r="BR88" s="190"/>
    </row>
    <row r="89" spans="1:70" ht="41.15" customHeight="1" thickBot="1" x14ac:dyDescent="0.4">
      <c r="A89" s="476"/>
      <c r="B89" s="479"/>
      <c r="C89" s="326" t="s">
        <v>140</v>
      </c>
      <c r="D89" s="457"/>
      <c r="E89" s="482"/>
      <c r="F89" s="457"/>
      <c r="G89" s="460"/>
      <c r="H89" s="460"/>
      <c r="I89" s="484"/>
      <c r="J89" s="484"/>
      <c r="K89" s="484"/>
      <c r="L89" s="487"/>
      <c r="M89" s="460"/>
      <c r="N89" s="460"/>
      <c r="O89" s="460"/>
      <c r="P89" s="460"/>
      <c r="Q89" s="460"/>
      <c r="R89" s="460"/>
      <c r="S89" s="460"/>
      <c r="T89" s="460"/>
      <c r="U89" s="460"/>
      <c r="V89" s="460"/>
      <c r="W89" s="460"/>
      <c r="X89" s="460"/>
      <c r="Y89" s="460"/>
      <c r="Z89" s="460"/>
      <c r="AA89" s="460"/>
      <c r="AB89" s="460"/>
      <c r="AC89" s="460"/>
      <c r="AD89" s="460"/>
      <c r="AE89" s="460"/>
      <c r="AF89" s="460"/>
      <c r="AG89" s="460"/>
      <c r="AH89" s="460"/>
      <c r="AI89" s="460"/>
      <c r="AJ89" s="463"/>
      <c r="AK89" s="466"/>
      <c r="AL89" s="466"/>
      <c r="AM89" s="463"/>
      <c r="AN89" s="463"/>
      <c r="AO89" s="463"/>
      <c r="AP89" s="448"/>
      <c r="AQ89" s="448"/>
      <c r="AR89" s="448"/>
      <c r="AS89" s="468"/>
      <c r="AT89" s="470"/>
      <c r="AU89" s="473"/>
      <c r="AV89" s="192"/>
      <c r="AW89" s="193"/>
      <c r="AX89" s="193"/>
      <c r="AY89" s="194"/>
      <c r="AZ89" s="194"/>
      <c r="BA89" s="194"/>
      <c r="BB89" s="194"/>
      <c r="BC89" s="191"/>
      <c r="BD89" s="195" t="e">
        <f>IF(AY89=Datos!$C$63,Datos!$C$73,IF(AY89=Datos!$C$64,Datos!$C$74,IF(AY89=Datos!$C$65,Datos!$C$75,"Revisar")))+IF(AZ89=Datos!$D$63,Datos!$D$73,IF(AZ89=Datos!$D$64,Datos!$D$74,"Revisar"))+IF(BA89=Datos!$E$63,Datos!$E$73,IF(BA89=Datos!$E$64,Datos!$E$74,"Revisar"))+IF(BC89=Datos!$G$63,Datos!$G$73,IF(BC89=Datos!$G$64,Datos!$G$74,IF(BC89=Datos!$G$65,Datos!$G$75,"Revisar")))</f>
        <v>#VALUE!</v>
      </c>
      <c r="BE89" s="195">
        <f>IF(AY89=Datos!$C$65,BD89,0)</f>
        <v>0</v>
      </c>
      <c r="BF89" s="195">
        <f>IF(OR(AY89=Datos!$C$63,AY89=Datos!$C$64),BD89,0)</f>
        <v>0</v>
      </c>
      <c r="BG89" s="448"/>
      <c r="BH89" s="448"/>
      <c r="BI89" s="448"/>
      <c r="BJ89" s="448"/>
      <c r="BK89" s="451"/>
      <c r="BL89" s="454"/>
      <c r="BM89" s="457"/>
      <c r="BN89" s="196"/>
      <c r="BO89" s="191"/>
      <c r="BP89" s="191"/>
      <c r="BQ89" s="191"/>
      <c r="BR89" s="197"/>
    </row>
    <row r="90" spans="1:70" ht="41.15" customHeight="1" thickBot="1" x14ac:dyDescent="0.4">
      <c r="A90" s="476"/>
      <c r="B90" s="479"/>
      <c r="C90" s="326" t="s">
        <v>140</v>
      </c>
      <c r="D90" s="457"/>
      <c r="E90" s="482"/>
      <c r="F90" s="457"/>
      <c r="G90" s="460"/>
      <c r="H90" s="460"/>
      <c r="I90" s="484"/>
      <c r="J90" s="484"/>
      <c r="K90" s="484"/>
      <c r="L90" s="487"/>
      <c r="M90" s="460"/>
      <c r="N90" s="460"/>
      <c r="O90" s="460"/>
      <c r="P90" s="460"/>
      <c r="Q90" s="460"/>
      <c r="R90" s="460"/>
      <c r="S90" s="460"/>
      <c r="T90" s="460"/>
      <c r="U90" s="460"/>
      <c r="V90" s="460"/>
      <c r="W90" s="460"/>
      <c r="X90" s="460"/>
      <c r="Y90" s="460"/>
      <c r="Z90" s="460"/>
      <c r="AA90" s="460"/>
      <c r="AB90" s="460"/>
      <c r="AC90" s="460"/>
      <c r="AD90" s="460"/>
      <c r="AE90" s="460"/>
      <c r="AF90" s="460"/>
      <c r="AG90" s="460"/>
      <c r="AH90" s="460"/>
      <c r="AI90" s="460"/>
      <c r="AJ90" s="463"/>
      <c r="AK90" s="466"/>
      <c r="AL90" s="466"/>
      <c r="AM90" s="463"/>
      <c r="AN90" s="463"/>
      <c r="AO90" s="463"/>
      <c r="AP90" s="448"/>
      <c r="AQ90" s="448"/>
      <c r="AR90" s="448"/>
      <c r="AS90" s="468"/>
      <c r="AT90" s="470"/>
      <c r="AU90" s="473"/>
      <c r="AV90" s="199"/>
      <c r="AW90" s="193"/>
      <c r="AX90" s="193"/>
      <c r="AY90" s="194"/>
      <c r="AZ90" s="194"/>
      <c r="BA90" s="194"/>
      <c r="BB90" s="194"/>
      <c r="BC90" s="191"/>
      <c r="BD90" s="195" t="e">
        <f>IF(AY90=Datos!$C$63,Datos!$C$73,IF(AY90=Datos!$C$64,Datos!$C$74,IF(AY90=Datos!$C$65,Datos!$C$75,"Revisar")))+IF(AZ90=Datos!$D$63,Datos!$D$73,IF(AZ90=Datos!$D$64,Datos!$D$74,"Revisar"))+IF(BA90=Datos!$E$63,Datos!$E$73,IF(BA90=Datos!$E$64,Datos!$E$74,"Revisar"))+IF(BC90=Datos!$G$63,Datos!$G$73,IF(BC90=Datos!$G$64,Datos!$G$74,IF(BC90=Datos!$G$65,Datos!$G$75,"Revisar")))</f>
        <v>#VALUE!</v>
      </c>
      <c r="BE90" s="195">
        <f>IF(AY90=Datos!$C$65,BD90,0)</f>
        <v>0</v>
      </c>
      <c r="BF90" s="195">
        <f>IF(OR(AY90=Datos!$C$63,AY90=Datos!$C$64),BD90,0)</f>
        <v>0</v>
      </c>
      <c r="BG90" s="448"/>
      <c r="BH90" s="448"/>
      <c r="BI90" s="448"/>
      <c r="BJ90" s="448"/>
      <c r="BK90" s="451"/>
      <c r="BL90" s="454"/>
      <c r="BM90" s="457"/>
      <c r="BN90" s="200"/>
      <c r="BO90" s="200"/>
      <c r="BP90" s="200"/>
      <c r="BQ90" s="200"/>
      <c r="BR90" s="201"/>
    </row>
    <row r="91" spans="1:70" ht="41.15" customHeight="1" thickBot="1" x14ac:dyDescent="0.4">
      <c r="A91" s="477"/>
      <c r="B91" s="480"/>
      <c r="C91" s="326" t="s">
        <v>140</v>
      </c>
      <c r="D91" s="458"/>
      <c r="E91" s="483"/>
      <c r="F91" s="458"/>
      <c r="G91" s="461"/>
      <c r="H91" s="461"/>
      <c r="I91" s="485"/>
      <c r="J91" s="485"/>
      <c r="K91" s="485"/>
      <c r="L91" s="488"/>
      <c r="M91" s="461"/>
      <c r="N91" s="461"/>
      <c r="O91" s="461"/>
      <c r="P91" s="461"/>
      <c r="Q91" s="461"/>
      <c r="R91" s="461"/>
      <c r="S91" s="461"/>
      <c r="T91" s="461"/>
      <c r="U91" s="461"/>
      <c r="V91" s="461"/>
      <c r="W91" s="461"/>
      <c r="X91" s="461"/>
      <c r="Y91" s="461"/>
      <c r="Z91" s="461"/>
      <c r="AA91" s="461"/>
      <c r="AB91" s="461"/>
      <c r="AC91" s="461"/>
      <c r="AD91" s="461"/>
      <c r="AE91" s="461"/>
      <c r="AF91" s="461"/>
      <c r="AG91" s="461"/>
      <c r="AH91" s="461"/>
      <c r="AI91" s="461"/>
      <c r="AJ91" s="464"/>
      <c r="AK91" s="467"/>
      <c r="AL91" s="467"/>
      <c r="AM91" s="464"/>
      <c r="AN91" s="464"/>
      <c r="AO91" s="464"/>
      <c r="AP91" s="449"/>
      <c r="AQ91" s="449"/>
      <c r="AR91" s="449"/>
      <c r="AS91" s="469"/>
      <c r="AT91" s="471"/>
      <c r="AU91" s="474"/>
      <c r="AV91" s="203"/>
      <c r="AW91" s="204"/>
      <c r="AX91" s="204"/>
      <c r="AY91" s="205"/>
      <c r="AZ91" s="205"/>
      <c r="BA91" s="205"/>
      <c r="BB91" s="205"/>
      <c r="BC91" s="202"/>
      <c r="BD91" s="206" t="e">
        <f>IF(AY91=Datos!$C$63,Datos!$C$73,IF(AY91=Datos!$C$64,Datos!$C$74,IF(AY91=Datos!$C$65,Datos!$C$75,"Revisar")))+IF(AZ91=Datos!$D$63,Datos!$D$73,IF(AZ91=Datos!$D$64,Datos!$D$74,"Revisar"))+IF(BA91=Datos!$E$63,Datos!$E$73,IF(BA91=Datos!$E$64,Datos!$E$74,"Revisar"))+IF(BC91=Datos!$G$63,Datos!$G$73,IF(BC91=Datos!$G$64,Datos!$G$74,IF(BC91=Datos!$G$65,Datos!$G$75,"Revisar")))</f>
        <v>#VALUE!</v>
      </c>
      <c r="BE91" s="206">
        <f>IF(AY91=Datos!$C$65,BD91,0)</f>
        <v>0</v>
      </c>
      <c r="BF91" s="206">
        <f>IF(OR(AY91=Datos!$C$63,AY91=Datos!$C$64),BD91,0)</f>
        <v>0</v>
      </c>
      <c r="BG91" s="449"/>
      <c r="BH91" s="449"/>
      <c r="BI91" s="449"/>
      <c r="BJ91" s="449"/>
      <c r="BK91" s="452"/>
      <c r="BL91" s="455"/>
      <c r="BM91" s="458"/>
      <c r="BN91" s="207"/>
      <c r="BO91" s="207"/>
      <c r="BP91" s="207"/>
      <c r="BQ91" s="207"/>
      <c r="BR91" s="208"/>
    </row>
    <row r="92" spans="1:70" s="138" customFormat="1" ht="41.15" customHeight="1" thickBot="1" x14ac:dyDescent="0.35">
      <c r="A92" s="496">
        <v>1</v>
      </c>
      <c r="B92" s="497" t="s">
        <v>130</v>
      </c>
      <c r="C92" s="326" t="s">
        <v>141</v>
      </c>
      <c r="D92" s="498" t="s">
        <v>141</v>
      </c>
      <c r="E92" s="499" t="s">
        <v>186</v>
      </c>
      <c r="F92" s="498" t="s">
        <v>126</v>
      </c>
      <c r="G92" s="495" t="s">
        <v>1</v>
      </c>
      <c r="H92" s="495" t="s">
        <v>70</v>
      </c>
      <c r="I92" s="500" t="s">
        <v>305</v>
      </c>
      <c r="J92" s="500" t="s">
        <v>364</v>
      </c>
      <c r="K92" s="500" t="s">
        <v>365</v>
      </c>
      <c r="L92" s="501" t="str">
        <f>CONCATENATE(I92," ",J92," ",K92)</f>
        <v>Posibilidad de afectación reputacional por el incumplimiento en la cobertura necesaria para generar el Estado de Situación Financiera  y  de Resultados Consolidados debido a limitaciones en el talento humano y en disponibilidad de recursos económicos, así como por cese de operaciones de la entidad sin información previa a la CGN</v>
      </c>
      <c r="M92" s="495" t="s">
        <v>0</v>
      </c>
      <c r="N92" s="495" t="s">
        <v>125</v>
      </c>
      <c r="O92" s="495" t="s">
        <v>125</v>
      </c>
      <c r="P92" s="495" t="s">
        <v>79</v>
      </c>
      <c r="Q92" s="495"/>
      <c r="R92" s="495"/>
      <c r="S92" s="495"/>
      <c r="T92" s="495"/>
      <c r="U92" s="495"/>
      <c r="V92" s="495"/>
      <c r="W92" s="495"/>
      <c r="X92" s="495"/>
      <c r="Y92" s="495"/>
      <c r="Z92" s="495"/>
      <c r="AA92" s="495"/>
      <c r="AB92" s="495"/>
      <c r="AC92" s="495"/>
      <c r="AD92" s="495"/>
      <c r="AE92" s="495"/>
      <c r="AF92" s="495"/>
      <c r="AG92" s="495"/>
      <c r="AH92" s="495"/>
      <c r="AI92" s="495"/>
      <c r="AJ92" s="489">
        <f>COUNTIF(Q92:AI95,"Si")</f>
        <v>0</v>
      </c>
      <c r="AK92" s="490">
        <f>IF((COUNTIF(P92:AI95,"Si"))&lt;=0,0,(IF((COUNTIF(P92:AI95,"Si"))&lt;=5,3,(IF(COUNTIF(P92:AI95,"Si")&lt;=11,4,5)))))</f>
        <v>0</v>
      </c>
      <c r="AL92" s="490">
        <f>IF((COUNTIF(P92:AI95,"Si"))&lt;=0,0,(IF((COUNTIF(P92:AI95,"Si"))&lt;=5,"MODERADO",(IF(COUNTIF(P92:AI95,"Si")&lt;=11,"ALTO","EXTREMO")))))</f>
        <v>0</v>
      </c>
      <c r="AM92" s="489">
        <v>4</v>
      </c>
      <c r="AN92" s="489"/>
      <c r="AO92" s="489" t="str">
        <f>IF(AN92="Rara vez",1,(IF(AN92="Improbable",2,(IF(AN92="Posible",3,IF(AN92="Probable",4,IF(AN92="Seguro",5,"Revisar")))))))</f>
        <v>Revisar</v>
      </c>
      <c r="AP92" s="491">
        <f>IF(F92="Corrupción",AO92,IF(AM92&lt;=2,1,IF(AM92&lt;=24,2,IF(AM92&lt;=500,3,IF(AM92&lt;=5000,4,IF(AM92&gt;5000,5,"Revisar"))))))</f>
        <v>2</v>
      </c>
      <c r="AQ92" s="491" t="str">
        <f>IF(F92="Corrupción",(IF(AP92=1,"Rara Vez",IF(AP92=2,"Improbable",IF(AP92=3,"Posible",IF(AP92=4,"Probable",IF(AP92=5,"Seguro","Revisar")))))),IF(AP92=1,"Muy Baja",IF(AP92=2,"Baja",IF(AP92=3,"Media",IF(AP92=4,"Alta","Muy Alta")))))</f>
        <v>Baja</v>
      </c>
      <c r="AR92" s="491">
        <f>IF(F92="Corrupción",AK92,(ROUND(((VLOOKUP(N92,Datos!$B$25:$C$29,2,FALSE)*Datos!$B$32)+(VLOOKUP(O92,Datos!$B$25:$C$29,2,FALSE)*Datos!$C$32)+(VLOOKUP(P92,Datos!$B$25:$C$29,2,FALSE)*Datos!$D$32))*5,0)))</f>
        <v>2</v>
      </c>
      <c r="AS92" s="492" t="str">
        <f>IF(AR92=1,"Insignificante",IF(AR92=2,"Menor",IF(AR92=3,"Moderado",IF(AR92=4,"Mayor","Catastrófico"))))</f>
        <v>Menor</v>
      </c>
      <c r="AT92" s="493">
        <f>_xlfn.NUMBERVALUE(CONCATENATE(AP92,AR92),"##")</f>
        <v>22</v>
      </c>
      <c r="AU92" s="494" t="str">
        <f>VLOOKUP(AT92,Datos!$I$37:$J$61,2,FALSE)</f>
        <v>MODERADO</v>
      </c>
      <c r="AV92" s="235" t="s">
        <v>366</v>
      </c>
      <c r="AW92" s="236" t="s">
        <v>367</v>
      </c>
      <c r="AX92" s="236" t="s">
        <v>368</v>
      </c>
      <c r="AY92" s="188" t="s">
        <v>4</v>
      </c>
      <c r="AZ92" s="188" t="s">
        <v>5</v>
      </c>
      <c r="BA92" s="188" t="s">
        <v>3</v>
      </c>
      <c r="BB92" s="188" t="s">
        <v>28</v>
      </c>
      <c r="BC92" s="185" t="s">
        <v>7</v>
      </c>
      <c r="BD92" s="145">
        <f>IF(AY92=Datos!$C$63,Datos!$C$73,IF(AY92=Datos!$C$64,Datos!$C$74,IF(AY92=Datos!$C$65,Datos!$C$75,"Revisar")))+IF(AZ92=Datos!$D$63,Datos!$D$73,IF(AZ92=Datos!$D$64,Datos!$D$74,"Revisar"))+IF(BA92=Datos!$E$63,Datos!$E$73,IF(BA92=Datos!$E$64,Datos!$E$74,"Revisar"))+IF(BC92=Datos!$G$63,Datos!$G$73,IF(BC92=Datos!$G$64,Datos!$G$74,IF(BC92=Datos!$G$65,Datos!$G$75,"Revisar")))</f>
        <v>0.65</v>
      </c>
      <c r="BE92" s="145">
        <f>IF(AY92=Datos!$C$65,BD92,0)</f>
        <v>0</v>
      </c>
      <c r="BF92" s="145">
        <f>IF(OR(AY92=Datos!$C$63,AY92=Datos!$C$64),BD92,0)</f>
        <v>0.65</v>
      </c>
      <c r="BG92" s="447">
        <f>IF(ROUND(AP92-SUM(BF92:BF95),0)&lt;=0,1,ROUND(AP92-SUM(BF92:BF95),0))</f>
        <v>1</v>
      </c>
      <c r="BH92" s="491" t="str">
        <f>IF(F92="Corrupción",(IF(BG92=1,"Rara Vez",IF(BG92=2,"Improbable",IF(BG92=3,"Posible",IF(BG92=4,"Probable","Seguro"))))),IF(BG92=1,"Muy Baja",IF(BG92=2,"Baja",IF(BG92=3,"Media",IF(BG92=4,"Alta","Muy Alta")))))</f>
        <v>Muy Baja</v>
      </c>
      <c r="BI92" s="447">
        <f>ROUND(AR92-SUM(BE92:BE95),0)</f>
        <v>2</v>
      </c>
      <c r="BJ92" s="447" t="str">
        <f>IF(BI92=1,"Insignificante",IF(BI92=2,"Menor",IF(BI92=3,"Moderado",IF(BI92=4,"Mayor","Catastrófico"))))</f>
        <v>Menor</v>
      </c>
      <c r="BK92" s="450">
        <f>_xlfn.NUMBERVALUE(CONCATENATE(BG92,BI92),"##")</f>
        <v>12</v>
      </c>
      <c r="BL92" s="453" t="str">
        <f>+VLOOKUP(BK92,Datos!$I$37:$J$65,2,FALSE)</f>
        <v>BAJO</v>
      </c>
      <c r="BM92" s="456" t="s">
        <v>233</v>
      </c>
      <c r="BN92" s="189"/>
      <c r="BO92" s="185"/>
      <c r="BP92" s="185"/>
      <c r="BQ92" s="185"/>
      <c r="BR92" s="190"/>
    </row>
    <row r="93" spans="1:70" ht="41.15" customHeight="1" thickBot="1" x14ac:dyDescent="0.4">
      <c r="A93" s="476"/>
      <c r="B93" s="479"/>
      <c r="C93" s="326" t="s">
        <v>141</v>
      </c>
      <c r="D93" s="457"/>
      <c r="E93" s="482"/>
      <c r="F93" s="457"/>
      <c r="G93" s="460"/>
      <c r="H93" s="460"/>
      <c r="I93" s="484"/>
      <c r="J93" s="484"/>
      <c r="K93" s="484"/>
      <c r="L93" s="487"/>
      <c r="M93" s="460"/>
      <c r="N93" s="460"/>
      <c r="O93" s="460"/>
      <c r="P93" s="460"/>
      <c r="Q93" s="460"/>
      <c r="R93" s="460"/>
      <c r="S93" s="460"/>
      <c r="T93" s="460"/>
      <c r="U93" s="460"/>
      <c r="V93" s="460"/>
      <c r="W93" s="460"/>
      <c r="X93" s="460"/>
      <c r="Y93" s="460"/>
      <c r="Z93" s="460"/>
      <c r="AA93" s="460"/>
      <c r="AB93" s="460"/>
      <c r="AC93" s="460"/>
      <c r="AD93" s="460"/>
      <c r="AE93" s="460"/>
      <c r="AF93" s="460"/>
      <c r="AG93" s="460"/>
      <c r="AH93" s="460"/>
      <c r="AI93" s="460"/>
      <c r="AJ93" s="463"/>
      <c r="AK93" s="466"/>
      <c r="AL93" s="466"/>
      <c r="AM93" s="463"/>
      <c r="AN93" s="463"/>
      <c r="AO93" s="463"/>
      <c r="AP93" s="448"/>
      <c r="AQ93" s="448"/>
      <c r="AR93" s="448"/>
      <c r="AS93" s="468"/>
      <c r="AT93" s="470"/>
      <c r="AU93" s="655"/>
      <c r="AV93" s="192"/>
      <c r="AW93" s="193"/>
      <c r="AX93" s="193"/>
      <c r="AY93" s="237"/>
      <c r="AZ93" s="194"/>
      <c r="BA93" s="194"/>
      <c r="BB93" s="194"/>
      <c r="BC93" s="191"/>
      <c r="BD93" s="195" t="e">
        <f>IF(AY93=Datos!$C$63,Datos!$C$73,IF(AY93=Datos!$C$64,Datos!$C$74,IF(AY93=Datos!$C$65,Datos!$C$75,"Revisar")))+IF(AZ93=Datos!$D$63,Datos!$D$73,IF(AZ93=Datos!$D$64,Datos!$D$74,"Revisar"))+IF(BA93=Datos!$E$63,Datos!$E$73,IF(BA93=Datos!$E$64,Datos!$E$74,"Revisar"))+IF(BC93=Datos!$G$63,Datos!$G$73,IF(BC93=Datos!$G$64,Datos!$G$74,IF(BC93=Datos!$G$65,Datos!$G$75,"Revisar")))</f>
        <v>#VALUE!</v>
      </c>
      <c r="BE93" s="195">
        <f>IF(AY93=Datos!$C$65,BD93,0)</f>
        <v>0</v>
      </c>
      <c r="BF93" s="195">
        <f>IF(OR(AY93=Datos!$C$63,AY93=Datos!$C$64),BD93,0)</f>
        <v>0</v>
      </c>
      <c r="BG93" s="448"/>
      <c r="BH93" s="448"/>
      <c r="BI93" s="448"/>
      <c r="BJ93" s="448"/>
      <c r="BK93" s="451"/>
      <c r="BL93" s="454"/>
      <c r="BM93" s="457"/>
      <c r="BN93" s="196"/>
      <c r="BO93" s="191"/>
      <c r="BP93" s="191"/>
      <c r="BQ93" s="191"/>
      <c r="BR93" s="197"/>
    </row>
    <row r="94" spans="1:70" ht="41.15" customHeight="1" thickBot="1" x14ac:dyDescent="0.4">
      <c r="A94" s="476"/>
      <c r="B94" s="479"/>
      <c r="C94" s="326" t="s">
        <v>141</v>
      </c>
      <c r="D94" s="457"/>
      <c r="E94" s="482"/>
      <c r="F94" s="457"/>
      <c r="G94" s="460"/>
      <c r="H94" s="460"/>
      <c r="I94" s="484"/>
      <c r="J94" s="484"/>
      <c r="K94" s="484"/>
      <c r="L94" s="487"/>
      <c r="M94" s="460"/>
      <c r="N94" s="460"/>
      <c r="O94" s="460"/>
      <c r="P94" s="460"/>
      <c r="Q94" s="460"/>
      <c r="R94" s="460"/>
      <c r="S94" s="460"/>
      <c r="T94" s="460"/>
      <c r="U94" s="460"/>
      <c r="V94" s="460"/>
      <c r="W94" s="460"/>
      <c r="X94" s="460"/>
      <c r="Y94" s="460"/>
      <c r="Z94" s="460"/>
      <c r="AA94" s="460"/>
      <c r="AB94" s="460"/>
      <c r="AC94" s="460"/>
      <c r="AD94" s="460"/>
      <c r="AE94" s="460"/>
      <c r="AF94" s="460"/>
      <c r="AG94" s="460"/>
      <c r="AH94" s="460"/>
      <c r="AI94" s="460"/>
      <c r="AJ94" s="463"/>
      <c r="AK94" s="466"/>
      <c r="AL94" s="466"/>
      <c r="AM94" s="463"/>
      <c r="AN94" s="463"/>
      <c r="AO94" s="463"/>
      <c r="AP94" s="448"/>
      <c r="AQ94" s="448"/>
      <c r="AR94" s="448"/>
      <c r="AS94" s="468"/>
      <c r="AT94" s="470"/>
      <c r="AU94" s="655"/>
      <c r="AV94" s="192"/>
      <c r="AW94" s="193"/>
      <c r="AX94" s="193"/>
      <c r="AY94" s="237"/>
      <c r="AZ94" s="194"/>
      <c r="BA94" s="194"/>
      <c r="BB94" s="194"/>
      <c r="BC94" s="191"/>
      <c r="BD94" s="195" t="e">
        <f>IF(AY94=Datos!$C$63,Datos!$C$73,IF(AY94=Datos!$C$64,Datos!$C$74,IF(AY94=Datos!$C$65,Datos!$C$75,"Revisar")))+IF(AZ94=Datos!$D$63,Datos!$D$73,IF(AZ94=Datos!$D$64,Datos!$D$74,"Revisar"))+IF(BA94=Datos!$E$63,Datos!$E$73,IF(BA94=Datos!$E$64,Datos!$E$74,"Revisar"))+IF(BC94=Datos!$G$63,Datos!$G$73,IF(BC94=Datos!$G$64,Datos!$G$74,IF(BC94=Datos!$G$65,Datos!$G$75,"Revisar")))</f>
        <v>#VALUE!</v>
      </c>
      <c r="BE94" s="195">
        <f>IF(AY94=Datos!$C$65,BD94,0)</f>
        <v>0</v>
      </c>
      <c r="BF94" s="195">
        <f>IF(OR(AY94=Datos!$C$63,AY94=Datos!$C$64),BD94,0)</f>
        <v>0</v>
      </c>
      <c r="BG94" s="448"/>
      <c r="BH94" s="448"/>
      <c r="BI94" s="448"/>
      <c r="BJ94" s="448"/>
      <c r="BK94" s="451"/>
      <c r="BL94" s="454"/>
      <c r="BM94" s="457"/>
      <c r="BN94" s="200"/>
      <c r="BO94" s="200"/>
      <c r="BP94" s="200"/>
      <c r="BQ94" s="200"/>
      <c r="BR94" s="201"/>
    </row>
    <row r="95" spans="1:70" ht="41.15" customHeight="1" thickBot="1" x14ac:dyDescent="0.4">
      <c r="A95" s="477"/>
      <c r="B95" s="480"/>
      <c r="C95" s="326" t="s">
        <v>141</v>
      </c>
      <c r="D95" s="458"/>
      <c r="E95" s="483"/>
      <c r="F95" s="458"/>
      <c r="G95" s="461"/>
      <c r="H95" s="461"/>
      <c r="I95" s="485"/>
      <c r="J95" s="485"/>
      <c r="K95" s="485"/>
      <c r="L95" s="488"/>
      <c r="M95" s="461"/>
      <c r="N95" s="461"/>
      <c r="O95" s="461"/>
      <c r="P95" s="461"/>
      <c r="Q95" s="461"/>
      <c r="R95" s="461"/>
      <c r="S95" s="461"/>
      <c r="T95" s="461"/>
      <c r="U95" s="461"/>
      <c r="V95" s="461"/>
      <c r="W95" s="461"/>
      <c r="X95" s="461"/>
      <c r="Y95" s="461"/>
      <c r="Z95" s="461"/>
      <c r="AA95" s="461"/>
      <c r="AB95" s="461"/>
      <c r="AC95" s="461"/>
      <c r="AD95" s="461"/>
      <c r="AE95" s="461"/>
      <c r="AF95" s="461"/>
      <c r="AG95" s="461"/>
      <c r="AH95" s="461"/>
      <c r="AI95" s="461"/>
      <c r="AJ95" s="464"/>
      <c r="AK95" s="467"/>
      <c r="AL95" s="467"/>
      <c r="AM95" s="464"/>
      <c r="AN95" s="464"/>
      <c r="AO95" s="464"/>
      <c r="AP95" s="449"/>
      <c r="AQ95" s="449"/>
      <c r="AR95" s="449"/>
      <c r="AS95" s="469"/>
      <c r="AT95" s="471"/>
      <c r="AU95" s="474"/>
      <c r="AV95" s="238"/>
      <c r="AW95" s="239"/>
      <c r="AX95" s="239"/>
      <c r="AY95" s="205"/>
      <c r="AZ95" s="205"/>
      <c r="BA95" s="205"/>
      <c r="BB95" s="205"/>
      <c r="BC95" s="202"/>
      <c r="BD95" s="206" t="e">
        <f>IF(AY95=Datos!$C$63,Datos!$C$73,IF(AY95=Datos!$C$64,Datos!$C$74,IF(AY95=Datos!$C$65,Datos!$C$75,"Revisar")))+IF(AZ95=Datos!$D$63,Datos!$D$73,IF(AZ95=Datos!$D$64,Datos!$D$74,"Revisar"))+IF(BA95=Datos!$E$63,Datos!$E$73,IF(BA95=Datos!$E$64,Datos!$E$74,"Revisar"))+IF(BC95=Datos!$G$63,Datos!$G$73,IF(BC95=Datos!$G$64,Datos!$G$74,IF(BC95=Datos!$G$65,Datos!$G$75,"Revisar")))</f>
        <v>#VALUE!</v>
      </c>
      <c r="BE95" s="206">
        <f>IF(AY95=Datos!$C$65,BD95,0)</f>
        <v>0</v>
      </c>
      <c r="BF95" s="206">
        <f>IF(OR(AY95=Datos!$C$63,AY95=Datos!$C$64),BD95,0)</f>
        <v>0</v>
      </c>
      <c r="BG95" s="449"/>
      <c r="BH95" s="449"/>
      <c r="BI95" s="449"/>
      <c r="BJ95" s="449"/>
      <c r="BK95" s="452"/>
      <c r="BL95" s="455"/>
      <c r="BM95" s="458"/>
      <c r="BN95" s="207"/>
      <c r="BO95" s="207"/>
      <c r="BP95" s="207"/>
      <c r="BQ95" s="207"/>
      <c r="BR95" s="208"/>
    </row>
    <row r="96" spans="1:70" s="138" customFormat="1" ht="41.15" customHeight="1" thickBot="1" x14ac:dyDescent="0.35">
      <c r="A96" s="496">
        <v>2</v>
      </c>
      <c r="B96" s="497" t="s">
        <v>130</v>
      </c>
      <c r="C96" s="326" t="s">
        <v>141</v>
      </c>
      <c r="D96" s="498" t="s">
        <v>141</v>
      </c>
      <c r="E96" s="499" t="s">
        <v>186</v>
      </c>
      <c r="F96" s="498" t="s">
        <v>126</v>
      </c>
      <c r="G96" s="495" t="s">
        <v>1</v>
      </c>
      <c r="H96" s="495" t="s">
        <v>71</v>
      </c>
      <c r="I96" s="606" t="s">
        <v>305</v>
      </c>
      <c r="J96" s="606" t="s">
        <v>369</v>
      </c>
      <c r="K96" s="606" t="s">
        <v>370</v>
      </c>
      <c r="L96" s="501" t="str">
        <f>CONCATENATE(I96," ",J96," ",K96)</f>
        <v>Posibilidad de afectación reputacional por inexactitud en el reporte de la información para la generación de productos debido al desconocimiento del Régimen de Contabilidad Pública por parte de las entidades reportantes</v>
      </c>
      <c r="M96" s="495" t="s">
        <v>0</v>
      </c>
      <c r="N96" s="495" t="s">
        <v>125</v>
      </c>
      <c r="O96" s="495" t="s">
        <v>78</v>
      </c>
      <c r="P96" s="495" t="s">
        <v>78</v>
      </c>
      <c r="Q96" s="495"/>
      <c r="R96" s="495"/>
      <c r="S96" s="495"/>
      <c r="T96" s="495"/>
      <c r="U96" s="495"/>
      <c r="V96" s="495"/>
      <c r="W96" s="495"/>
      <c r="X96" s="495"/>
      <c r="Y96" s="495"/>
      <c r="Z96" s="495"/>
      <c r="AA96" s="495"/>
      <c r="AB96" s="495"/>
      <c r="AC96" s="495"/>
      <c r="AD96" s="495"/>
      <c r="AE96" s="495"/>
      <c r="AF96" s="495"/>
      <c r="AG96" s="495"/>
      <c r="AH96" s="495"/>
      <c r="AI96" s="495"/>
      <c r="AJ96" s="489">
        <f>COUNTIF(Q96:AI99,"Si")</f>
        <v>0</v>
      </c>
      <c r="AK96" s="490">
        <f>IF((COUNTIF(P96:AI99,"Si"))&lt;=0,0,(IF((COUNTIF(P96:AI99,"Si"))&lt;=5,3,(IF(COUNTIF(P96:AI99,"Si")&lt;=11,4,5)))))</f>
        <v>0</v>
      </c>
      <c r="AL96" s="490">
        <f>IF((COUNTIF(P96:AI99,"Si"))&lt;=0,0,(IF((COUNTIF(P96:AI99,"Si"))&lt;=5,"MODERADO",(IF(COUNTIF(P96:AI99,"Si")&lt;=11,"ALTO","EXTREMO")))))</f>
        <v>0</v>
      </c>
      <c r="AM96" s="489">
        <v>4</v>
      </c>
      <c r="AN96" s="489"/>
      <c r="AO96" s="489" t="str">
        <f t="shared" ref="AO96" si="45">IF(AN96="Rara vez",1,(IF(AN96="Improbable",2,(IF(AN96="Posible",3,IF(AN96="Probable",4,IF(AN96="Seguro",5,"Revisar")))))))</f>
        <v>Revisar</v>
      </c>
      <c r="AP96" s="491">
        <f t="shared" ref="AP96" si="46">IF(F96="Corrupción",AO96,IF(AM96&lt;=2,1,IF(AM96&lt;=24,2,IF(AM96&lt;=500,3,IF(AM96&lt;=5000,4,IF(AM96&gt;5000,5,"Revisar"))))))</f>
        <v>2</v>
      </c>
      <c r="AQ96" s="491" t="str">
        <f t="shared" ref="AQ96" si="47">IF(F96="Corrupción",(IF(AP96=1,"Rara Vez",IF(AP96=2,"Improbable",IF(AP96=3,"Posible",IF(AP96=4,"Probable",IF(AP96=5,"Seguro","Revisar")))))),IF(AP96=1,"Muy Baja",IF(AP96=2,"Baja",IF(AP96=3,"Media",IF(AP96=4,"Alta","Muy Alta")))))</f>
        <v>Baja</v>
      </c>
      <c r="AR96" s="491">
        <f>IF(F96="Corrupción",AK96,(ROUND(((VLOOKUP(N96,Datos!$B$25:$C$29,2,FALSE)*Datos!$B$32)+(VLOOKUP(O96,Datos!$B$25:$C$29,2,FALSE)*Datos!$C$32)+(VLOOKUP(P96,Datos!$B$25:$C$29,2,FALSE)*Datos!$D$32))*5,0)))</f>
        <v>2</v>
      </c>
      <c r="AS96" s="492" t="str">
        <f>IF(AR96=1,"Insignificante",IF(AR96=2,"Menor",IF(AR96=3,"Moderado",IF(AR96=4,"Mayor","Catastrófico"))))</f>
        <v>Menor</v>
      </c>
      <c r="AT96" s="493">
        <f>_xlfn.NUMBERVALUE(CONCATENATE(AP96,AR96),"##")</f>
        <v>22</v>
      </c>
      <c r="AU96" s="494" t="str">
        <f>VLOOKUP(AT96,Datos!$I$37:$J$61,2,FALSE)</f>
        <v>MODERADO</v>
      </c>
      <c r="AV96" s="219" t="s">
        <v>371</v>
      </c>
      <c r="AW96" s="187" t="s">
        <v>367</v>
      </c>
      <c r="AX96" s="187" t="s">
        <v>372</v>
      </c>
      <c r="AY96" s="188" t="s">
        <v>4</v>
      </c>
      <c r="AZ96" s="188" t="s">
        <v>5</v>
      </c>
      <c r="BA96" s="188" t="s">
        <v>3</v>
      </c>
      <c r="BB96" s="188" t="s">
        <v>32</v>
      </c>
      <c r="BC96" s="185" t="s">
        <v>7</v>
      </c>
      <c r="BD96" s="145">
        <f>IF(AY96=Datos!$C$63,Datos!$C$73,IF(AY96=Datos!$C$64,Datos!$C$74,IF(AY96=Datos!$C$65,Datos!$C$75,"Revisar")))+IF(AZ96=Datos!$D$63,Datos!$D$73,IF(AZ96=Datos!$D$64,Datos!$D$74,"Revisar"))+IF(BA96=Datos!$E$63,Datos!$E$73,IF(BA96=Datos!$E$64,Datos!$E$74,"Revisar"))+IF(BC96=Datos!$G$63,Datos!$G$73,IF(BC96=Datos!$G$64,Datos!$G$74,IF(BC96=Datos!$G$65,Datos!$G$75,"Revisar")))</f>
        <v>0.65</v>
      </c>
      <c r="BE96" s="145">
        <f>IF(AY96=Datos!$C$65,BD96,0)</f>
        <v>0</v>
      </c>
      <c r="BF96" s="145">
        <f>IF(OR(AY96=Datos!$C$63,AY96=Datos!$C$64),BD96,0)</f>
        <v>0.65</v>
      </c>
      <c r="BG96" s="447">
        <f>IF(ROUND(AP96-SUM(BF96:BF99),0)&lt;=0,1,ROUND(AP96-SUM(BF96:BF99),0))</f>
        <v>1</v>
      </c>
      <c r="BH96" s="491" t="str">
        <f>IF(F96="Corrupción",(IF(BG96=1,"Rara Vez",IF(BG96=2,"Improbable",IF(BG96=3,"Posible",IF(BG96=4,"Probable","Seguro"))))),IF(BG96=1,"Muy Baja",IF(BG96=2,"Baja",IF(BG96=3,"Media",IF(BG96=4,"Alta","Muy Alta")))))</f>
        <v>Muy Baja</v>
      </c>
      <c r="BI96" s="447">
        <f>ROUND(AR96-SUM(BE96:BE99),0)</f>
        <v>2</v>
      </c>
      <c r="BJ96" s="447" t="str">
        <f>IF(BI96=1,"Insignificante",IF(BI96=2,"Menor",IF(BI96=3,"Moderado",IF(BI96=4,"Mayor","Catastrófico"))))</f>
        <v>Menor</v>
      </c>
      <c r="BK96" s="450">
        <f>_xlfn.NUMBERVALUE(CONCATENATE(BG96,BI96),"##")</f>
        <v>12</v>
      </c>
      <c r="BL96" s="453" t="str">
        <f>+VLOOKUP(BK96,Datos!$I$37:$J$65,2,FALSE)</f>
        <v>BAJO</v>
      </c>
      <c r="BM96" s="456" t="s">
        <v>233</v>
      </c>
      <c r="BN96" s="189"/>
      <c r="BO96" s="185"/>
      <c r="BP96" s="185"/>
      <c r="BQ96" s="185"/>
      <c r="BR96" s="190"/>
    </row>
    <row r="97" spans="1:80" ht="41.15" customHeight="1" thickBot="1" x14ac:dyDescent="0.4">
      <c r="A97" s="476"/>
      <c r="B97" s="479"/>
      <c r="C97" s="326" t="s">
        <v>141</v>
      </c>
      <c r="D97" s="457"/>
      <c r="E97" s="482"/>
      <c r="F97" s="457"/>
      <c r="G97" s="460"/>
      <c r="H97" s="460"/>
      <c r="I97" s="573"/>
      <c r="J97" s="573"/>
      <c r="K97" s="573"/>
      <c r="L97" s="487"/>
      <c r="M97" s="460"/>
      <c r="N97" s="460"/>
      <c r="O97" s="460"/>
      <c r="P97" s="460"/>
      <c r="Q97" s="460"/>
      <c r="R97" s="460"/>
      <c r="S97" s="460"/>
      <c r="T97" s="460"/>
      <c r="U97" s="460"/>
      <c r="V97" s="460"/>
      <c r="W97" s="460"/>
      <c r="X97" s="460"/>
      <c r="Y97" s="460"/>
      <c r="Z97" s="460"/>
      <c r="AA97" s="460"/>
      <c r="AB97" s="460"/>
      <c r="AC97" s="460"/>
      <c r="AD97" s="460"/>
      <c r="AE97" s="460"/>
      <c r="AF97" s="460"/>
      <c r="AG97" s="460"/>
      <c r="AH97" s="460"/>
      <c r="AI97" s="460"/>
      <c r="AJ97" s="463"/>
      <c r="AK97" s="466"/>
      <c r="AL97" s="466"/>
      <c r="AM97" s="463"/>
      <c r="AN97" s="463"/>
      <c r="AO97" s="463"/>
      <c r="AP97" s="448"/>
      <c r="AQ97" s="448"/>
      <c r="AR97" s="448"/>
      <c r="AS97" s="468"/>
      <c r="AT97" s="470"/>
      <c r="AU97" s="473"/>
      <c r="AV97" s="219" t="s">
        <v>373</v>
      </c>
      <c r="AW97" s="193" t="s">
        <v>374</v>
      </c>
      <c r="AX97" s="193" t="s">
        <v>375</v>
      </c>
      <c r="AY97" s="194" t="s">
        <v>12</v>
      </c>
      <c r="AZ97" s="194" t="s">
        <v>5</v>
      </c>
      <c r="BA97" s="194" t="s">
        <v>3</v>
      </c>
      <c r="BB97" s="194" t="s">
        <v>32</v>
      </c>
      <c r="BC97" s="191" t="s">
        <v>7</v>
      </c>
      <c r="BD97" s="195">
        <f>IF(AY97=Datos!$C$63,Datos!$C$73,IF(AY97=Datos!$C$64,Datos!$C$74,IF(AY97=Datos!$C$65,Datos!$C$75,"Revisar")))+IF(AZ97=Datos!$D$63,Datos!$D$73,IF(AZ97=Datos!$D$64,Datos!$D$74,"Revisar"))+IF(BA97=Datos!$E$63,Datos!$E$73,IF(BA97=Datos!$E$64,Datos!$E$74,"Revisar"))+IF(BC97=Datos!$G$63,Datos!$G$73,IF(BC97=Datos!$G$64,Datos!$G$74,IF(BC97=Datos!$G$65,Datos!$G$75,"Revisar")))</f>
        <v>0.54999999999999993</v>
      </c>
      <c r="BE97" s="195">
        <f>IF(AY97=Datos!$C$65,BD97,0)</f>
        <v>0</v>
      </c>
      <c r="BF97" s="195">
        <f>IF(OR(AY97=Datos!$C$63,AY97=Datos!$C$64),BD97,0)</f>
        <v>0.54999999999999993</v>
      </c>
      <c r="BG97" s="448"/>
      <c r="BH97" s="448"/>
      <c r="BI97" s="448"/>
      <c r="BJ97" s="448"/>
      <c r="BK97" s="451"/>
      <c r="BL97" s="454"/>
      <c r="BM97" s="457"/>
      <c r="BN97" s="196"/>
      <c r="BO97" s="191"/>
      <c r="BP97" s="191"/>
      <c r="BQ97" s="191"/>
      <c r="BR97" s="197"/>
    </row>
    <row r="98" spans="1:80" ht="41.15" customHeight="1" thickBot="1" x14ac:dyDescent="0.4">
      <c r="A98" s="476"/>
      <c r="B98" s="479"/>
      <c r="C98" s="326" t="s">
        <v>141</v>
      </c>
      <c r="D98" s="457"/>
      <c r="E98" s="482"/>
      <c r="F98" s="457"/>
      <c r="G98" s="460"/>
      <c r="H98" s="460"/>
      <c r="I98" s="573"/>
      <c r="J98" s="573"/>
      <c r="K98" s="573"/>
      <c r="L98" s="487"/>
      <c r="M98" s="460"/>
      <c r="N98" s="460"/>
      <c r="O98" s="460"/>
      <c r="P98" s="460"/>
      <c r="Q98" s="460"/>
      <c r="R98" s="460"/>
      <c r="S98" s="460"/>
      <c r="T98" s="460"/>
      <c r="U98" s="460"/>
      <c r="V98" s="460"/>
      <c r="W98" s="460"/>
      <c r="X98" s="460"/>
      <c r="Y98" s="460"/>
      <c r="Z98" s="460"/>
      <c r="AA98" s="460"/>
      <c r="AB98" s="460"/>
      <c r="AC98" s="460"/>
      <c r="AD98" s="460"/>
      <c r="AE98" s="460"/>
      <c r="AF98" s="460"/>
      <c r="AG98" s="460"/>
      <c r="AH98" s="460"/>
      <c r="AI98" s="460"/>
      <c r="AJ98" s="463"/>
      <c r="AK98" s="466"/>
      <c r="AL98" s="466"/>
      <c r="AM98" s="463"/>
      <c r="AN98" s="463"/>
      <c r="AO98" s="463"/>
      <c r="AP98" s="448"/>
      <c r="AQ98" s="448"/>
      <c r="AR98" s="448"/>
      <c r="AS98" s="468"/>
      <c r="AT98" s="470"/>
      <c r="AU98" s="473"/>
      <c r="AV98" s="240"/>
      <c r="AW98" s="193"/>
      <c r="AX98" s="193"/>
      <c r="AY98" s="194"/>
      <c r="AZ98" s="194"/>
      <c r="BA98" s="194"/>
      <c r="BB98" s="194"/>
      <c r="BC98" s="191"/>
      <c r="BD98" s="195" t="e">
        <f>IF(AY98=Datos!$C$63,Datos!$C$73,IF(AY98=Datos!$C$64,Datos!$C$74,IF(AY98=Datos!$C$65,Datos!$C$75,"Revisar")))+IF(AZ98=Datos!$D$63,Datos!$D$73,IF(AZ98=Datos!$D$64,Datos!$D$74,"Revisar"))+IF(BA98=Datos!$E$63,Datos!$E$73,IF(BA98=Datos!$E$64,Datos!$E$74,"Revisar"))+IF(BC98=Datos!$G$63,Datos!$G$73,IF(BC98=Datos!$G$64,Datos!$G$74,IF(BC98=Datos!$G$65,Datos!$G$75,"Revisar")))</f>
        <v>#VALUE!</v>
      </c>
      <c r="BE98" s="195">
        <f>IF(AY98=Datos!$C$65,BD98,0)</f>
        <v>0</v>
      </c>
      <c r="BF98" s="195">
        <f>IF(OR(AY98=Datos!$C$63,AY98=Datos!$C$64),BD98,0)</f>
        <v>0</v>
      </c>
      <c r="BG98" s="448"/>
      <c r="BH98" s="448"/>
      <c r="BI98" s="448"/>
      <c r="BJ98" s="448"/>
      <c r="BK98" s="451"/>
      <c r="BL98" s="454"/>
      <c r="BM98" s="457"/>
      <c r="BN98" s="200"/>
      <c r="BO98" s="200"/>
      <c r="BP98" s="200"/>
      <c r="BQ98" s="200"/>
      <c r="BR98" s="201"/>
    </row>
    <row r="99" spans="1:80" ht="41.15" customHeight="1" thickBot="1" x14ac:dyDescent="0.4">
      <c r="A99" s="477"/>
      <c r="B99" s="480"/>
      <c r="C99" s="326" t="s">
        <v>141</v>
      </c>
      <c r="D99" s="458"/>
      <c r="E99" s="483"/>
      <c r="F99" s="458"/>
      <c r="G99" s="461"/>
      <c r="H99" s="461"/>
      <c r="I99" s="574"/>
      <c r="J99" s="574"/>
      <c r="K99" s="574"/>
      <c r="L99" s="488"/>
      <c r="M99" s="461"/>
      <c r="N99" s="461"/>
      <c r="O99" s="461"/>
      <c r="P99" s="461"/>
      <c r="Q99" s="461"/>
      <c r="R99" s="461"/>
      <c r="S99" s="461"/>
      <c r="T99" s="461"/>
      <c r="U99" s="461"/>
      <c r="V99" s="461"/>
      <c r="W99" s="461"/>
      <c r="X99" s="461"/>
      <c r="Y99" s="461"/>
      <c r="Z99" s="461"/>
      <c r="AA99" s="461"/>
      <c r="AB99" s="461"/>
      <c r="AC99" s="461"/>
      <c r="AD99" s="461"/>
      <c r="AE99" s="461"/>
      <c r="AF99" s="461"/>
      <c r="AG99" s="461"/>
      <c r="AH99" s="461"/>
      <c r="AI99" s="461"/>
      <c r="AJ99" s="464"/>
      <c r="AK99" s="467"/>
      <c r="AL99" s="467"/>
      <c r="AM99" s="464"/>
      <c r="AN99" s="464"/>
      <c r="AO99" s="464"/>
      <c r="AP99" s="449"/>
      <c r="AQ99" s="449"/>
      <c r="AR99" s="449"/>
      <c r="AS99" s="469"/>
      <c r="AT99" s="471"/>
      <c r="AU99" s="474"/>
      <c r="AV99" s="234"/>
      <c r="AW99" s="204"/>
      <c r="AX99" s="204"/>
      <c r="AY99" s="205"/>
      <c r="AZ99" s="205"/>
      <c r="BA99" s="205"/>
      <c r="BB99" s="205"/>
      <c r="BC99" s="202"/>
      <c r="BD99" s="206" t="e">
        <f>IF(AY99=Datos!$C$63,Datos!$C$73,IF(AY99=Datos!$C$64,Datos!$C$74,IF(AY99=Datos!$C$65,Datos!$C$75,"Revisar")))+IF(AZ99=Datos!$D$63,Datos!$D$73,IF(AZ99=Datos!$D$64,Datos!$D$74,"Revisar"))+IF(BA99=Datos!$E$63,Datos!$E$73,IF(BA99=Datos!$E$64,Datos!$E$74,"Revisar"))+IF(BC99=Datos!$G$63,Datos!$G$73,IF(BC99=Datos!$G$64,Datos!$G$74,IF(BC99=Datos!$G$65,Datos!$G$75,"Revisar")))</f>
        <v>#VALUE!</v>
      </c>
      <c r="BE99" s="206">
        <f>IF(AY99=Datos!$C$65,BD99,0)</f>
        <v>0</v>
      </c>
      <c r="BF99" s="206">
        <f>IF(OR(AY99=Datos!$C$63,AY99=Datos!$C$64),BD99,0)</f>
        <v>0</v>
      </c>
      <c r="BG99" s="449"/>
      <c r="BH99" s="449"/>
      <c r="BI99" s="449"/>
      <c r="BJ99" s="449"/>
      <c r="BK99" s="452"/>
      <c r="BL99" s="455"/>
      <c r="BM99" s="458"/>
      <c r="BN99" s="207"/>
      <c r="BO99" s="207"/>
      <c r="BP99" s="207"/>
      <c r="BQ99" s="207"/>
      <c r="BR99" s="208"/>
    </row>
    <row r="100" spans="1:80" s="138" customFormat="1" ht="41.15" customHeight="1" thickBot="1" x14ac:dyDescent="0.35">
      <c r="A100" s="496">
        <v>3</v>
      </c>
      <c r="B100" s="497" t="s">
        <v>130</v>
      </c>
      <c r="C100" s="326" t="s">
        <v>141</v>
      </c>
      <c r="D100" s="498" t="s">
        <v>141</v>
      </c>
      <c r="E100" s="499" t="s">
        <v>186</v>
      </c>
      <c r="F100" s="498" t="s">
        <v>127</v>
      </c>
      <c r="G100" s="495" t="s">
        <v>75</v>
      </c>
      <c r="H100" s="495" t="s">
        <v>72</v>
      </c>
      <c r="I100" s="500" t="s">
        <v>376</v>
      </c>
      <c r="J100" s="500" t="s">
        <v>377</v>
      </c>
      <c r="K100" s="500" t="s">
        <v>378</v>
      </c>
      <c r="L100" s="501" t="str">
        <f>CONCATENATE(I100," ",J100," ",K100)</f>
        <v>Posibilidad de recibir o solicitar cualquier dádiva o beneficio a nombre propio por omitir requerimientos formulados desde la CGN debido a intereses  de la entidad contable pública y su reporte de la Información requerida por los analistas</v>
      </c>
      <c r="M100" s="495" t="s">
        <v>17</v>
      </c>
      <c r="N100" s="495"/>
      <c r="O100" s="495"/>
      <c r="P100" s="495"/>
      <c r="Q100" s="495" t="s">
        <v>168</v>
      </c>
      <c r="R100" s="495" t="s">
        <v>168</v>
      </c>
      <c r="S100" s="495" t="s">
        <v>168</v>
      </c>
      <c r="T100" s="495" t="s">
        <v>168</v>
      </c>
      <c r="U100" s="495" t="s">
        <v>169</v>
      </c>
      <c r="V100" s="495" t="s">
        <v>168</v>
      </c>
      <c r="W100" s="495" t="s">
        <v>168</v>
      </c>
      <c r="X100" s="495" t="s">
        <v>168</v>
      </c>
      <c r="Y100" s="495" t="s">
        <v>168</v>
      </c>
      <c r="Z100" s="495" t="s">
        <v>168</v>
      </c>
      <c r="AA100" s="495" t="s">
        <v>169</v>
      </c>
      <c r="AB100" s="495" t="s">
        <v>169</v>
      </c>
      <c r="AC100" s="495" t="s">
        <v>168</v>
      </c>
      <c r="AD100" s="495" t="s">
        <v>168</v>
      </c>
      <c r="AE100" s="495" t="s">
        <v>168</v>
      </c>
      <c r="AF100" s="495" t="s">
        <v>168</v>
      </c>
      <c r="AG100" s="495" t="s">
        <v>168</v>
      </c>
      <c r="AH100" s="495" t="s">
        <v>168</v>
      </c>
      <c r="AI100" s="495" t="s">
        <v>168</v>
      </c>
      <c r="AJ100" s="489">
        <f>COUNTIF(Q100:AI103,"Si")</f>
        <v>3</v>
      </c>
      <c r="AK100" s="490">
        <f>IF((COUNTIF(P100:AI103,"Si"))&lt;=0,0,(IF((COUNTIF(P100:AI103,"Si"))&lt;=5,3,(IF(COUNTIF(P100:AI103,"Si")&lt;=11,4,5)))))</f>
        <v>3</v>
      </c>
      <c r="AL100" s="490" t="str">
        <f>IF((COUNTIF(P100:AI103,"Si"))&lt;=0,0,(IF((COUNTIF(P100:AI103,"Si"))&lt;=5,"MODERADO",(IF(COUNTIF(P100:AI103,"Si")&lt;=11,"ALTO","EXTREMO")))))</f>
        <v>MODERADO</v>
      </c>
      <c r="AM100" s="489"/>
      <c r="AN100" s="489" t="s">
        <v>209</v>
      </c>
      <c r="AO100" s="489">
        <f t="shared" ref="AO100" si="48">IF(AN100="Rara vez",1,(IF(AN100="Improbable",2,(IF(AN100="Posible",3,IF(AN100="Probable",4,IF(AN100="Seguro",5,"Revisar")))))))</f>
        <v>1</v>
      </c>
      <c r="AP100" s="491">
        <f t="shared" ref="AP100" si="49">IF(F100="Corrupción",AO100,IF(AM100&lt;=2,1,IF(AM100&lt;=24,2,IF(AM100&lt;=500,3,IF(AM100&lt;=5000,4,IF(AM100&gt;5000,5,"Revisar"))))))</f>
        <v>1</v>
      </c>
      <c r="AQ100" s="491" t="str">
        <f t="shared" ref="AQ100" si="50">IF(F100="Corrupción",(IF(AP100=1,"Rara Vez",IF(AP100=2,"Improbable",IF(AP100=3,"Posible",IF(AP100=4,"Probable",IF(AP100=5,"Seguro","Revisar")))))),IF(AP100=1,"Muy Baja",IF(AP100=2,"Baja",IF(AP100=3,"Media",IF(AP100=4,"Alta","Muy Alta")))))</f>
        <v>Rara Vez</v>
      </c>
      <c r="AR100" s="491">
        <f>IF(F100="Corrupción",AK100,(ROUND(((VLOOKUP(N100,Datos!$B$25:$C$29,2,FALSE)*Datos!$B$32)+(VLOOKUP(O100,Datos!$B$25:$C$29,2,FALSE)*Datos!$C$32)+(VLOOKUP(P100,Datos!$B$25:$C$29,2,FALSE)*Datos!$D$32))*5,0)))</f>
        <v>3</v>
      </c>
      <c r="AS100" s="492" t="str">
        <f>IF(AR100=1,"Insignificante",IF(AR100=2,"Menor",IF(AR100=3,"Moderado",IF(AR100=4,"Mayor","Catastrófico"))))</f>
        <v>Moderado</v>
      </c>
      <c r="AT100" s="493">
        <f>_xlfn.NUMBERVALUE(CONCATENATE(AP100,AR100),"##")</f>
        <v>13</v>
      </c>
      <c r="AU100" s="494" t="str">
        <f>VLOOKUP(AT100,Datos!$I$37:$J$61,2,FALSE)</f>
        <v>MODERADO</v>
      </c>
      <c r="AV100" s="186" t="s">
        <v>379</v>
      </c>
      <c r="AW100" s="187" t="s">
        <v>380</v>
      </c>
      <c r="AX100" s="187" t="s">
        <v>381</v>
      </c>
      <c r="AY100" s="188" t="s">
        <v>12</v>
      </c>
      <c r="AZ100" s="188" t="s">
        <v>5</v>
      </c>
      <c r="BA100" s="188" t="s">
        <v>3</v>
      </c>
      <c r="BB100" s="188" t="s">
        <v>26</v>
      </c>
      <c r="BC100" s="185" t="s">
        <v>7</v>
      </c>
      <c r="BD100" s="145">
        <f>IF(AY100=Datos!$C$63,Datos!$C$73,IF(AY100=Datos!$C$64,Datos!$C$74,IF(AY100=Datos!$C$65,Datos!$C$75,"Revisar")))+IF(AZ100=Datos!$D$63,Datos!$D$73,IF(AZ100=Datos!$D$64,Datos!$D$74,"Revisar"))+IF(BA100=Datos!$E$63,Datos!$E$73,IF(BA100=Datos!$E$64,Datos!$E$74,"Revisar"))+IF(BC100=Datos!$G$63,Datos!$G$73,IF(BC100=Datos!$G$64,Datos!$G$74,IF(BC100=Datos!$G$65,Datos!$G$75,"Revisar")))</f>
        <v>0.54999999999999993</v>
      </c>
      <c r="BE100" s="145">
        <f>IF(AY100=Datos!$C$65,BD100,0)</f>
        <v>0</v>
      </c>
      <c r="BF100" s="145">
        <f>IF(OR(AY100=Datos!$C$63,AY100=Datos!$C$64),BD100,0)</f>
        <v>0.54999999999999993</v>
      </c>
      <c r="BG100" s="447">
        <f>IF(ROUND(AP100-SUM(BF100:BF103),0)&lt;=0,1,ROUND(AP100-SUM(BF100:BF103),0))</f>
        <v>1</v>
      </c>
      <c r="BH100" s="491" t="str">
        <f>IF(F100="Corrupción",(IF(BG100=1,"Rara Vez",IF(BG100=2,"Improbable",IF(BG100=3,"Posible",IF(BG100=4,"Probable","Seguro"))))),IF(BG100=1,"Muy Baja",IF(BG100=2,"Baja",IF(BG100=3,"Media",IF(BG100=4,"Alta","Muy Alta")))))</f>
        <v>Rara Vez</v>
      </c>
      <c r="BI100" s="447">
        <f>ROUND(AR100-SUM(BE100:BE103),0)</f>
        <v>3</v>
      </c>
      <c r="BJ100" s="447" t="str">
        <f>IF(BI100=1,"Insignificante",IF(BI100=2,"Menor",IF(BI100=3,"Moderado",IF(BI100=4,"Mayor","Catastrófico"))))</f>
        <v>Moderado</v>
      </c>
      <c r="BK100" s="450">
        <f>_xlfn.NUMBERVALUE(CONCATENATE(BG100,BI100),"##")</f>
        <v>13</v>
      </c>
      <c r="BL100" s="453" t="str">
        <f>+VLOOKUP(BK100,Datos!$I$37:$J$65,2,FALSE)</f>
        <v>MODERADO</v>
      </c>
      <c r="BM100" s="456" t="s">
        <v>236</v>
      </c>
      <c r="BN100" s="189" t="s">
        <v>382</v>
      </c>
      <c r="BO100" s="185" t="s">
        <v>383</v>
      </c>
      <c r="BP100" s="222">
        <v>45870</v>
      </c>
      <c r="BQ100" s="222">
        <v>46006</v>
      </c>
      <c r="BR100" s="190" t="s">
        <v>384</v>
      </c>
    </row>
    <row r="101" spans="1:80" ht="41.15" customHeight="1" thickBot="1" x14ac:dyDescent="0.4">
      <c r="A101" s="476"/>
      <c r="B101" s="479"/>
      <c r="C101" s="326" t="s">
        <v>141</v>
      </c>
      <c r="D101" s="457"/>
      <c r="E101" s="482"/>
      <c r="F101" s="457"/>
      <c r="G101" s="460"/>
      <c r="H101" s="460"/>
      <c r="I101" s="484"/>
      <c r="J101" s="484"/>
      <c r="K101" s="484"/>
      <c r="L101" s="487"/>
      <c r="M101" s="460"/>
      <c r="N101" s="460"/>
      <c r="O101" s="460"/>
      <c r="P101" s="460"/>
      <c r="Q101" s="460"/>
      <c r="R101" s="460"/>
      <c r="S101" s="460"/>
      <c r="T101" s="460"/>
      <c r="U101" s="460"/>
      <c r="V101" s="460"/>
      <c r="W101" s="460"/>
      <c r="X101" s="460"/>
      <c r="Y101" s="460"/>
      <c r="Z101" s="460"/>
      <c r="AA101" s="460"/>
      <c r="AB101" s="460"/>
      <c r="AC101" s="460"/>
      <c r="AD101" s="460"/>
      <c r="AE101" s="460"/>
      <c r="AF101" s="460"/>
      <c r="AG101" s="460"/>
      <c r="AH101" s="460"/>
      <c r="AI101" s="460"/>
      <c r="AJ101" s="463"/>
      <c r="AK101" s="466"/>
      <c r="AL101" s="466"/>
      <c r="AM101" s="463"/>
      <c r="AN101" s="463"/>
      <c r="AO101" s="463"/>
      <c r="AP101" s="448"/>
      <c r="AQ101" s="448"/>
      <c r="AR101" s="448"/>
      <c r="AS101" s="468"/>
      <c r="AT101" s="470"/>
      <c r="AU101" s="473"/>
      <c r="AV101" s="199"/>
      <c r="AW101" s="193"/>
      <c r="AX101" s="193"/>
      <c r="AY101" s="194"/>
      <c r="AZ101" s="194"/>
      <c r="BA101" s="194"/>
      <c r="BB101" s="194"/>
      <c r="BC101" s="191"/>
      <c r="BD101" s="195" t="e">
        <f>IF(AY101=Datos!$C$63,Datos!$C$73,IF(AY101=Datos!$C$64,Datos!$C$74,IF(AY101=Datos!$C$65,Datos!$C$75,"Revisar")))+IF(AZ101=Datos!$D$63,Datos!$D$73,IF(AZ101=Datos!$D$64,Datos!$D$74,"Revisar"))+IF(BA101=Datos!$E$63,Datos!$E$73,IF(BA101=Datos!$E$64,Datos!$E$74,"Revisar"))+IF(BC101=Datos!$G$63,Datos!$G$73,IF(BC101=Datos!$G$64,Datos!$G$74,IF(BC101=Datos!$G$65,Datos!$G$75,"Revisar")))</f>
        <v>#VALUE!</v>
      </c>
      <c r="BE101" s="195">
        <f>IF(AY101=Datos!$C$65,BD101,0)</f>
        <v>0</v>
      </c>
      <c r="BF101" s="195">
        <f>IF(OR(AY101=Datos!$C$63,AY101=Datos!$C$64),BD101,0)</f>
        <v>0</v>
      </c>
      <c r="BG101" s="448"/>
      <c r="BH101" s="448"/>
      <c r="BI101" s="448"/>
      <c r="BJ101" s="448"/>
      <c r="BK101" s="451"/>
      <c r="BL101" s="454"/>
      <c r="BM101" s="457"/>
      <c r="BN101" s="196"/>
      <c r="BO101" s="191"/>
      <c r="BP101" s="191"/>
      <c r="BQ101" s="191"/>
      <c r="BR101" s="197"/>
    </row>
    <row r="102" spans="1:80" ht="41.15" customHeight="1" thickBot="1" x14ac:dyDescent="0.4">
      <c r="A102" s="476"/>
      <c r="B102" s="479"/>
      <c r="C102" s="326" t="s">
        <v>141</v>
      </c>
      <c r="D102" s="457"/>
      <c r="E102" s="482"/>
      <c r="F102" s="457"/>
      <c r="G102" s="460"/>
      <c r="H102" s="460"/>
      <c r="I102" s="484"/>
      <c r="J102" s="484"/>
      <c r="K102" s="484"/>
      <c r="L102" s="487"/>
      <c r="M102" s="460"/>
      <c r="N102" s="460"/>
      <c r="O102" s="460"/>
      <c r="P102" s="460"/>
      <c r="Q102" s="460"/>
      <c r="R102" s="460"/>
      <c r="S102" s="460"/>
      <c r="T102" s="460"/>
      <c r="U102" s="460"/>
      <c r="V102" s="460"/>
      <c r="W102" s="460"/>
      <c r="X102" s="460"/>
      <c r="Y102" s="460"/>
      <c r="Z102" s="460"/>
      <c r="AA102" s="460"/>
      <c r="AB102" s="460"/>
      <c r="AC102" s="460"/>
      <c r="AD102" s="460"/>
      <c r="AE102" s="460"/>
      <c r="AF102" s="460"/>
      <c r="AG102" s="460"/>
      <c r="AH102" s="460"/>
      <c r="AI102" s="460"/>
      <c r="AJ102" s="463"/>
      <c r="AK102" s="466"/>
      <c r="AL102" s="466"/>
      <c r="AM102" s="463"/>
      <c r="AN102" s="463"/>
      <c r="AO102" s="463"/>
      <c r="AP102" s="448"/>
      <c r="AQ102" s="448"/>
      <c r="AR102" s="448"/>
      <c r="AS102" s="468"/>
      <c r="AT102" s="470"/>
      <c r="AU102" s="473"/>
      <c r="AV102" s="199"/>
      <c r="AW102" s="193"/>
      <c r="AX102" s="193"/>
      <c r="AY102" s="194"/>
      <c r="AZ102" s="194"/>
      <c r="BA102" s="194"/>
      <c r="BB102" s="194"/>
      <c r="BC102" s="191"/>
      <c r="BD102" s="195" t="e">
        <f>IF(AY102=Datos!$C$63,Datos!$C$73,IF(AY102=Datos!$C$64,Datos!$C$74,IF(AY102=Datos!$C$65,Datos!$C$75,"Revisar")))+IF(AZ102=Datos!$D$63,Datos!$D$73,IF(AZ102=Datos!$D$64,Datos!$D$74,"Revisar"))+IF(BA102=Datos!$E$63,Datos!$E$73,IF(BA102=Datos!$E$64,Datos!$E$74,"Revisar"))+IF(BC102=Datos!$G$63,Datos!$G$73,IF(BC102=Datos!$G$64,Datos!$G$74,IF(BC102=Datos!$G$65,Datos!$G$75,"Revisar")))</f>
        <v>#VALUE!</v>
      </c>
      <c r="BE102" s="195">
        <f>IF(AY102=Datos!$C$65,BD102,0)</f>
        <v>0</v>
      </c>
      <c r="BF102" s="195">
        <f>IF(OR(AY102=Datos!$C$63,AY102=Datos!$C$64),BD102,0)</f>
        <v>0</v>
      </c>
      <c r="BG102" s="448"/>
      <c r="BH102" s="448"/>
      <c r="BI102" s="448"/>
      <c r="BJ102" s="448"/>
      <c r="BK102" s="451"/>
      <c r="BL102" s="454"/>
      <c r="BM102" s="457"/>
      <c r="BN102" s="200"/>
      <c r="BO102" s="200"/>
      <c r="BP102" s="200"/>
      <c r="BQ102" s="200"/>
      <c r="BR102" s="201"/>
    </row>
    <row r="103" spans="1:80" ht="41.15" customHeight="1" thickBot="1" x14ac:dyDescent="0.4">
      <c r="A103" s="477"/>
      <c r="B103" s="480"/>
      <c r="C103" s="326" t="s">
        <v>141</v>
      </c>
      <c r="D103" s="458"/>
      <c r="E103" s="483"/>
      <c r="F103" s="458"/>
      <c r="G103" s="461"/>
      <c r="H103" s="461"/>
      <c r="I103" s="485"/>
      <c r="J103" s="485"/>
      <c r="K103" s="485"/>
      <c r="L103" s="488"/>
      <c r="M103" s="461"/>
      <c r="N103" s="461"/>
      <c r="O103" s="461"/>
      <c r="P103" s="461"/>
      <c r="Q103" s="461"/>
      <c r="R103" s="461"/>
      <c r="S103" s="461"/>
      <c r="T103" s="461"/>
      <c r="U103" s="461"/>
      <c r="V103" s="461"/>
      <c r="W103" s="461"/>
      <c r="X103" s="461"/>
      <c r="Y103" s="461"/>
      <c r="Z103" s="461"/>
      <c r="AA103" s="461"/>
      <c r="AB103" s="461"/>
      <c r="AC103" s="461"/>
      <c r="AD103" s="461"/>
      <c r="AE103" s="461"/>
      <c r="AF103" s="461"/>
      <c r="AG103" s="461"/>
      <c r="AH103" s="461"/>
      <c r="AI103" s="461"/>
      <c r="AJ103" s="464"/>
      <c r="AK103" s="467"/>
      <c r="AL103" s="467"/>
      <c r="AM103" s="464"/>
      <c r="AN103" s="464"/>
      <c r="AO103" s="464"/>
      <c r="AP103" s="449"/>
      <c r="AQ103" s="449"/>
      <c r="AR103" s="449"/>
      <c r="AS103" s="469"/>
      <c r="AT103" s="471"/>
      <c r="AU103" s="474"/>
      <c r="AV103" s="203"/>
      <c r="AW103" s="204"/>
      <c r="AX103" s="204"/>
      <c r="AY103" s="205"/>
      <c r="AZ103" s="205"/>
      <c r="BA103" s="205"/>
      <c r="BB103" s="205"/>
      <c r="BC103" s="202"/>
      <c r="BD103" s="206" t="e">
        <f>IF(AY103=Datos!$C$63,Datos!$C$73,IF(AY103=Datos!$C$64,Datos!$C$74,IF(AY103=Datos!$C$65,Datos!$C$75,"Revisar")))+IF(AZ103=Datos!$D$63,Datos!$D$73,IF(AZ103=Datos!$D$64,Datos!$D$74,"Revisar"))+IF(BA103=Datos!$E$63,Datos!$E$73,IF(BA103=Datos!$E$64,Datos!$E$74,"Revisar"))+IF(BC103=Datos!$G$63,Datos!$G$73,IF(BC103=Datos!$G$64,Datos!$G$74,IF(BC103=Datos!$G$65,Datos!$G$75,"Revisar")))</f>
        <v>#VALUE!</v>
      </c>
      <c r="BE103" s="206">
        <f>IF(AY103=Datos!$C$65,BD103,0)</f>
        <v>0</v>
      </c>
      <c r="BF103" s="206">
        <f>IF(OR(AY103=Datos!$C$63,AY103=Datos!$C$64),BD103,0)</f>
        <v>0</v>
      </c>
      <c r="BG103" s="449"/>
      <c r="BH103" s="449"/>
      <c r="BI103" s="449"/>
      <c r="BJ103" s="449"/>
      <c r="BK103" s="452"/>
      <c r="BL103" s="455"/>
      <c r="BM103" s="458"/>
      <c r="BN103" s="207"/>
      <c r="BO103" s="207"/>
      <c r="BP103" s="207"/>
      <c r="BQ103" s="207"/>
      <c r="BR103" s="208"/>
    </row>
    <row r="104" spans="1:80" s="138" customFormat="1" ht="53.5" customHeight="1" thickBot="1" x14ac:dyDescent="0.35">
      <c r="A104" s="496">
        <v>1</v>
      </c>
      <c r="B104" s="497" t="s">
        <v>131</v>
      </c>
      <c r="C104" s="326" t="s">
        <v>142</v>
      </c>
      <c r="D104" s="498" t="s">
        <v>142</v>
      </c>
      <c r="E104" s="499" t="s">
        <v>187</v>
      </c>
      <c r="F104" s="498" t="s">
        <v>126</v>
      </c>
      <c r="G104" s="495" t="s">
        <v>1</v>
      </c>
      <c r="H104" s="495" t="s">
        <v>70</v>
      </c>
      <c r="I104" s="500" t="s">
        <v>305</v>
      </c>
      <c r="J104" s="500" t="s">
        <v>532</v>
      </c>
      <c r="K104" s="500" t="s">
        <v>533</v>
      </c>
      <c r="L104" s="501" t="str">
        <f>CONCATENATE(I104," ",J104," ",K104)</f>
        <v>Posibilidad de afectación reputacional por inconsistencias en documentos e informes publicados por la Subcontaduría debido a fallas en la planeación y/o falta de diligencia o destrezas del personal para la elaboración y revisión de documentos e informes</v>
      </c>
      <c r="M104" s="495" t="s">
        <v>0</v>
      </c>
      <c r="N104" s="495" t="s">
        <v>125</v>
      </c>
      <c r="O104" s="495" t="s">
        <v>78</v>
      </c>
      <c r="P104" s="495" t="s">
        <v>79</v>
      </c>
      <c r="Q104" s="495"/>
      <c r="R104" s="495"/>
      <c r="S104" s="495"/>
      <c r="T104" s="495"/>
      <c r="U104" s="495"/>
      <c r="V104" s="495"/>
      <c r="W104" s="495"/>
      <c r="X104" s="495"/>
      <c r="Y104" s="495"/>
      <c r="Z104" s="495"/>
      <c r="AA104" s="495"/>
      <c r="AB104" s="495"/>
      <c r="AC104" s="495"/>
      <c r="AD104" s="495"/>
      <c r="AE104" s="495"/>
      <c r="AF104" s="495"/>
      <c r="AG104" s="495"/>
      <c r="AH104" s="495"/>
      <c r="AI104" s="495"/>
      <c r="AJ104" s="489">
        <f>COUNTIF(Q104:AI107,"Si")</f>
        <v>0</v>
      </c>
      <c r="AK104" s="490">
        <f>IF((COUNTIF(P104:AI107,"Si"))&lt;=0,0,(IF((COUNTIF(P104:AI107,"Si"))&lt;=5,3,(IF(COUNTIF(P104:AI107,"Si")&lt;=11,4,5)))))</f>
        <v>0</v>
      </c>
      <c r="AL104" s="490">
        <f>IF((COUNTIF(P104:AI107,"Si"))&lt;=0,0,(IF((COUNTIF(P104:AI107,"Si"))&lt;=5,"MODERADO",(IF(COUNTIF(P104:AI107,"Si")&lt;=11,"ALTO","EXTREMO")))))</f>
        <v>0</v>
      </c>
      <c r="AM104" s="489">
        <v>108</v>
      </c>
      <c r="AN104" s="489"/>
      <c r="AO104" s="489" t="str">
        <f>IF(AN104="Rara vez",1,(IF(AN104="Improbable",2,(IF(AN104="Posible",3,IF(AN104="Probable",4,IF(AN104="Seguro",5,"Revisar")))))))</f>
        <v>Revisar</v>
      </c>
      <c r="AP104" s="491">
        <f>IF(F104="Corrupción",AO104,IF(AM104&lt;=2,1,IF(AM104&lt;=24,2,IF(AM104&lt;=500,3,IF(AM104&lt;=5000,4,IF(AM104&gt;5000,5,"Revisar"))))))</f>
        <v>3</v>
      </c>
      <c r="AQ104" s="491" t="str">
        <f>IF(F104="Corrupción",(IF(AP104=1,"Rara Vez",IF(AP104=2,"Improbable",IF(AP104=3,"Posible",IF(AP104=4,"Probable",IF(AP104=5,"Seguro","Revisar")))))),IF(AP104=1,"Muy Baja",IF(AP104=2,"Baja",IF(AP104=3,"Media",IF(AP104=4,"Alta","Muy Alta")))))</f>
        <v>Media</v>
      </c>
      <c r="AR104" s="491">
        <f>IF(F104="Corrupción",AK104,(ROUND(((VLOOKUP(N104,Datos!$B$25:$C$29,2,FALSE)*Datos!$B$32)+(VLOOKUP(O104,Datos!$B$25:$C$29,2,FALSE)*Datos!$C$32)+(VLOOKUP(P104,Datos!$B$25:$C$29,2,FALSE)*Datos!$D$32))*5,0)))</f>
        <v>2</v>
      </c>
      <c r="AS104" s="492" t="str">
        <f>IF(AR104=1,"Insignificante",IF(AR104=2,"Menor",IF(AR104=3,"Moderado",IF(AR104=4,"Mayor","Catastrófico"))))</f>
        <v>Menor</v>
      </c>
      <c r="AT104" s="493">
        <f>_xlfn.NUMBERVALUE(CONCATENATE(AP104,AR104),"##")</f>
        <v>32</v>
      </c>
      <c r="AU104" s="494" t="str">
        <f>VLOOKUP(AT104,Datos!$I$37:$J$61,2,FALSE)</f>
        <v>MODERADO</v>
      </c>
      <c r="AV104" s="186" t="s">
        <v>534</v>
      </c>
      <c r="AW104" s="187" t="s">
        <v>535</v>
      </c>
      <c r="AX104" s="187" t="s">
        <v>536</v>
      </c>
      <c r="AY104" s="188" t="s">
        <v>12</v>
      </c>
      <c r="AZ104" s="188" t="s">
        <v>5</v>
      </c>
      <c r="BA104" s="188" t="s">
        <v>3</v>
      </c>
      <c r="BB104" s="188" t="s">
        <v>32</v>
      </c>
      <c r="BC104" s="185" t="s">
        <v>7</v>
      </c>
      <c r="BD104" s="145">
        <f>IF(AY104=Datos!$C$63,Datos!$C$73,IF(AY104=Datos!$C$64,Datos!$C$74,IF(AY104=Datos!$C$65,Datos!$C$75,"Revisar")))+IF(AZ104=Datos!$D$63,Datos!$D$73,IF(AZ104=Datos!$D$64,Datos!$D$74,"Revisar"))+IF(BA104=Datos!$E$63,Datos!$E$73,IF(BA104=Datos!$E$64,Datos!$E$74,"Revisar"))+IF(BC104=Datos!$G$63,Datos!$G$73,IF(BC104=Datos!$G$64,Datos!$G$74,IF(BC104=Datos!$G$65,Datos!$G$75,"Revisar")))</f>
        <v>0.54999999999999993</v>
      </c>
      <c r="BE104" s="145">
        <f>IF(AY104=Datos!$C$65,BD104,0)</f>
        <v>0</v>
      </c>
      <c r="BF104" s="145">
        <f>IF(OR(AY104=Datos!$C$63,AY104=Datos!$C$64),BD104,0)</f>
        <v>0.54999999999999993</v>
      </c>
      <c r="BG104" s="447">
        <f>IF(ROUND(AP104-SUM(BF104:BF107),0)&lt;=0,1,ROUND(AP104-SUM(BF104:BF107),0))</f>
        <v>1</v>
      </c>
      <c r="BH104" s="491" t="str">
        <f>IF(F104="Corrupción",(IF(BG104=1,"Rara Vez",IF(BG104=2,"Improbable",IF(BG104=3,"Posible",IF(BG104=4,"Probable","Seguro"))))),IF(BG104=1,"Muy Baja",IF(BG104=2,"Baja",IF(BG104=3,"Media",IF(BG104=4,"Alta","Muy Alta")))))</f>
        <v>Muy Baja</v>
      </c>
      <c r="BI104" s="447">
        <f>ROUND(AR104-SUM(BE104:BE107),0)</f>
        <v>2</v>
      </c>
      <c r="BJ104" s="447" t="str">
        <f>IF(BI104=1,"Insignificante",IF(BI104=2,"Menor",IF(BI104=3,"Moderado",IF(BI104=4,"Mayor","Catastrófico"))))</f>
        <v>Menor</v>
      </c>
      <c r="BK104" s="450">
        <f>_xlfn.NUMBERVALUE(CONCATENATE(BG104,BI104),"##")</f>
        <v>12</v>
      </c>
      <c r="BL104" s="453" t="str">
        <f>+VLOOKUP(BK104,Datos!$I$37:$J$65,2,FALSE)</f>
        <v>BAJO</v>
      </c>
      <c r="BM104" s="456" t="s">
        <v>233</v>
      </c>
      <c r="BN104" s="189"/>
      <c r="BO104" s="185"/>
      <c r="BP104" s="191"/>
      <c r="BQ104" s="185"/>
      <c r="BR104" s="190"/>
    </row>
    <row r="105" spans="1:80" ht="53.5" customHeight="1" thickBot="1" x14ac:dyDescent="0.4">
      <c r="A105" s="476"/>
      <c r="B105" s="479"/>
      <c r="C105" s="326" t="s">
        <v>142</v>
      </c>
      <c r="D105" s="457"/>
      <c r="E105" s="482"/>
      <c r="F105" s="457"/>
      <c r="G105" s="460"/>
      <c r="H105" s="460"/>
      <c r="I105" s="484"/>
      <c r="J105" s="484"/>
      <c r="K105" s="484"/>
      <c r="L105" s="487"/>
      <c r="M105" s="460"/>
      <c r="N105" s="460"/>
      <c r="O105" s="460"/>
      <c r="P105" s="460"/>
      <c r="Q105" s="460"/>
      <c r="R105" s="460"/>
      <c r="S105" s="460"/>
      <c r="T105" s="460"/>
      <c r="U105" s="460"/>
      <c r="V105" s="460"/>
      <c r="W105" s="460"/>
      <c r="X105" s="460"/>
      <c r="Y105" s="460"/>
      <c r="Z105" s="460"/>
      <c r="AA105" s="460"/>
      <c r="AB105" s="460"/>
      <c r="AC105" s="460"/>
      <c r="AD105" s="460"/>
      <c r="AE105" s="460"/>
      <c r="AF105" s="460"/>
      <c r="AG105" s="460"/>
      <c r="AH105" s="460"/>
      <c r="AI105" s="460"/>
      <c r="AJ105" s="463"/>
      <c r="AK105" s="466"/>
      <c r="AL105" s="466"/>
      <c r="AM105" s="463"/>
      <c r="AN105" s="463"/>
      <c r="AO105" s="463"/>
      <c r="AP105" s="448"/>
      <c r="AQ105" s="448"/>
      <c r="AR105" s="448"/>
      <c r="AS105" s="468"/>
      <c r="AT105" s="470"/>
      <c r="AU105" s="473"/>
      <c r="AV105" s="192" t="s">
        <v>537</v>
      </c>
      <c r="AW105" s="193" t="s">
        <v>538</v>
      </c>
      <c r="AX105" s="193" t="s">
        <v>539</v>
      </c>
      <c r="AY105" s="194" t="s">
        <v>4</v>
      </c>
      <c r="AZ105" s="194" t="s">
        <v>5</v>
      </c>
      <c r="BA105" s="194" t="s">
        <v>11</v>
      </c>
      <c r="BB105" s="194" t="s">
        <v>33</v>
      </c>
      <c r="BC105" s="191" t="s">
        <v>7</v>
      </c>
      <c r="BD105" s="195">
        <f>IF(AY105=Datos!$C$63,Datos!$C$73,IF(AY105=Datos!$C$64,Datos!$C$74,IF(AY105=Datos!$C$65,Datos!$C$75,"Revisar")))+IF(AZ105=Datos!$D$63,Datos!$D$73,IF(AZ105=Datos!$D$64,Datos!$D$74,"Revisar"))+IF(BA105=Datos!$E$63,Datos!$E$73,IF(BA105=Datos!$E$64,Datos!$E$74,"Revisar"))+IF(BC105=Datos!$G$63,Datos!$G$73,IF(BC105=Datos!$G$64,Datos!$G$74,IF(BC105=Datos!$G$65,Datos!$G$75,"Revisar")))</f>
        <v>0.5</v>
      </c>
      <c r="BE105" s="195">
        <f>IF(AY105=Datos!$C$65,BD105,0)</f>
        <v>0</v>
      </c>
      <c r="BF105" s="195">
        <f>IF(OR(AY105=Datos!$C$63,AY105=Datos!$C$64),BD105,0)</f>
        <v>0.5</v>
      </c>
      <c r="BG105" s="448"/>
      <c r="BH105" s="448"/>
      <c r="BI105" s="448"/>
      <c r="BJ105" s="448"/>
      <c r="BK105" s="451"/>
      <c r="BL105" s="454"/>
      <c r="BM105" s="457"/>
      <c r="BN105" s="196"/>
      <c r="BO105" s="191"/>
      <c r="BQ105" s="191"/>
      <c r="BR105" s="197"/>
    </row>
    <row r="106" spans="1:80" ht="53.5" customHeight="1" thickBot="1" x14ac:dyDescent="0.4">
      <c r="A106" s="476"/>
      <c r="B106" s="479"/>
      <c r="C106" s="326" t="s">
        <v>142</v>
      </c>
      <c r="D106" s="457"/>
      <c r="E106" s="482"/>
      <c r="F106" s="457"/>
      <c r="G106" s="460"/>
      <c r="H106" s="460"/>
      <c r="I106" s="484"/>
      <c r="J106" s="484"/>
      <c r="K106" s="484"/>
      <c r="L106" s="487"/>
      <c r="M106" s="460"/>
      <c r="N106" s="460"/>
      <c r="O106" s="460"/>
      <c r="P106" s="460"/>
      <c r="Q106" s="460"/>
      <c r="R106" s="460"/>
      <c r="S106" s="460"/>
      <c r="T106" s="460"/>
      <c r="U106" s="460"/>
      <c r="V106" s="460"/>
      <c r="W106" s="460"/>
      <c r="X106" s="460"/>
      <c r="Y106" s="460"/>
      <c r="Z106" s="460"/>
      <c r="AA106" s="460"/>
      <c r="AB106" s="460"/>
      <c r="AC106" s="460"/>
      <c r="AD106" s="460"/>
      <c r="AE106" s="460"/>
      <c r="AF106" s="460"/>
      <c r="AG106" s="460"/>
      <c r="AH106" s="460"/>
      <c r="AI106" s="460"/>
      <c r="AJ106" s="463"/>
      <c r="AK106" s="466"/>
      <c r="AL106" s="466"/>
      <c r="AM106" s="463"/>
      <c r="AN106" s="463"/>
      <c r="AO106" s="463"/>
      <c r="AP106" s="448"/>
      <c r="AQ106" s="448"/>
      <c r="AR106" s="448"/>
      <c r="AS106" s="468"/>
      <c r="AT106" s="470"/>
      <c r="AU106" s="473"/>
      <c r="AV106" s="424" t="s">
        <v>540</v>
      </c>
      <c r="AW106" s="226" t="s">
        <v>541</v>
      </c>
      <c r="AX106" s="226" t="s">
        <v>542</v>
      </c>
      <c r="AY106" s="221" t="s">
        <v>4</v>
      </c>
      <c r="AZ106" s="221" t="s">
        <v>5</v>
      </c>
      <c r="BA106" s="221" t="s">
        <v>3</v>
      </c>
      <c r="BB106" s="221" t="s">
        <v>32</v>
      </c>
      <c r="BC106" s="220" t="s">
        <v>7</v>
      </c>
      <c r="BD106" s="195">
        <f>IF(AY106=Datos!$C$63,Datos!$C$73,IF(AY106=Datos!$C$64,Datos!$C$74,IF(AY106=Datos!$C$65,Datos!$C$75,"Revisar")))+IF(AZ106=Datos!$D$63,Datos!$D$73,IF(AZ106=Datos!$D$64,Datos!$D$74,"Revisar"))+IF(BA106=Datos!$E$63,Datos!$E$73,IF(BA106=Datos!$E$64,Datos!$E$74,"Revisar"))+IF(BC106=Datos!$G$63,Datos!$G$73,IF(BC106=Datos!$G$64,Datos!$G$74,IF(BC106=Datos!$G$65,Datos!$G$75,"Revisar")))</f>
        <v>0.65</v>
      </c>
      <c r="BE106" s="195">
        <f>IF(AY106=Datos!$C$65,BD106,0)</f>
        <v>0</v>
      </c>
      <c r="BF106" s="195">
        <f>IF(OR(AY106=Datos!$C$63,AY106=Datos!$C$64),BD106,0)</f>
        <v>0.65</v>
      </c>
      <c r="BG106" s="448"/>
      <c r="BH106" s="448"/>
      <c r="BI106" s="448"/>
      <c r="BJ106" s="448"/>
      <c r="BK106" s="451"/>
      <c r="BL106" s="454"/>
      <c r="BM106" s="457"/>
      <c r="BN106" s="200"/>
      <c r="BO106" s="200"/>
      <c r="BP106" s="200"/>
      <c r="BQ106" s="200"/>
      <c r="BR106" s="201"/>
      <c r="BU106" s="192" t="s">
        <v>543</v>
      </c>
      <c r="BV106" s="193" t="s">
        <v>541</v>
      </c>
      <c r="BW106" s="193" t="s">
        <v>544</v>
      </c>
      <c r="BX106" s="194" t="s">
        <v>20</v>
      </c>
      <c r="BY106" s="194" t="s">
        <v>5</v>
      </c>
      <c r="BZ106" s="194" t="s">
        <v>11</v>
      </c>
      <c r="CA106" s="194" t="s">
        <v>33</v>
      </c>
      <c r="CB106" s="191" t="s">
        <v>7</v>
      </c>
    </row>
    <row r="107" spans="1:80" ht="53.5" customHeight="1" thickBot="1" x14ac:dyDescent="0.4">
      <c r="A107" s="563"/>
      <c r="B107" s="564"/>
      <c r="C107" s="326" t="s">
        <v>142</v>
      </c>
      <c r="D107" s="547"/>
      <c r="E107" s="565"/>
      <c r="F107" s="547"/>
      <c r="G107" s="566"/>
      <c r="H107" s="566"/>
      <c r="I107" s="484"/>
      <c r="J107" s="484"/>
      <c r="K107" s="484"/>
      <c r="L107" s="568"/>
      <c r="M107" s="566"/>
      <c r="N107" s="566"/>
      <c r="O107" s="566"/>
      <c r="P107" s="566"/>
      <c r="Q107" s="566"/>
      <c r="R107" s="566"/>
      <c r="S107" s="566"/>
      <c r="T107" s="566"/>
      <c r="U107" s="566"/>
      <c r="V107" s="566"/>
      <c r="W107" s="566"/>
      <c r="X107" s="566"/>
      <c r="Y107" s="566"/>
      <c r="Z107" s="566"/>
      <c r="AA107" s="566"/>
      <c r="AB107" s="566"/>
      <c r="AC107" s="566"/>
      <c r="AD107" s="566"/>
      <c r="AE107" s="566"/>
      <c r="AF107" s="566"/>
      <c r="AG107" s="566"/>
      <c r="AH107" s="566"/>
      <c r="AI107" s="566"/>
      <c r="AJ107" s="542"/>
      <c r="AK107" s="654"/>
      <c r="AL107" s="654"/>
      <c r="AM107" s="542"/>
      <c r="AN107" s="542"/>
      <c r="AO107" s="542"/>
      <c r="AP107" s="543"/>
      <c r="AQ107" s="543"/>
      <c r="AR107" s="543"/>
      <c r="AS107" s="468"/>
      <c r="AT107" s="470"/>
      <c r="AU107" s="544"/>
      <c r="AV107" s="192" t="s">
        <v>545</v>
      </c>
      <c r="AW107" s="193" t="s">
        <v>541</v>
      </c>
      <c r="AX107" s="193" t="s">
        <v>544</v>
      </c>
      <c r="AY107" s="194" t="s">
        <v>20</v>
      </c>
      <c r="AZ107" s="194" t="s">
        <v>5</v>
      </c>
      <c r="BA107" s="194" t="s">
        <v>11</v>
      </c>
      <c r="BB107" s="194" t="s">
        <v>33</v>
      </c>
      <c r="BC107" s="191" t="s">
        <v>7</v>
      </c>
      <c r="BD107" s="211">
        <f>IF(AY107=Datos!$C$63,Datos!$C$73,IF(AY107=Datos!$C$64,Datos!$C$74,IF(AY107=Datos!$C$65,Datos!$C$75,"Revisar")))+IF(AZ107=Datos!$D$63,Datos!$D$73,IF(AZ107=Datos!$D$64,Datos!$D$74,"Revisar"))+IF(BA107=Datos!$E$63,Datos!$E$73,IF(BA107=Datos!$E$64,Datos!$E$74,"Revisar"))+IF(BC107=Datos!$G$63,Datos!$G$73,IF(BC107=Datos!$G$64,Datos!$G$74,IF(BC107=Datos!$G$65,Datos!$G$75,"Revisar")))</f>
        <v>0.35</v>
      </c>
      <c r="BE107" s="211">
        <f>IF(AY107=Datos!$C$65,BD107,0)</f>
        <v>0.35</v>
      </c>
      <c r="BF107" s="211">
        <f>IF(OR(AY107=Datos!$C$63,AY107=Datos!$C$64),BD107,0)</f>
        <v>0</v>
      </c>
      <c r="BG107" s="543"/>
      <c r="BH107" s="543"/>
      <c r="BI107" s="543"/>
      <c r="BJ107" s="543"/>
      <c r="BK107" s="545"/>
      <c r="BL107" s="546"/>
      <c r="BM107" s="547"/>
      <c r="BN107" s="212"/>
      <c r="BO107" s="212"/>
      <c r="BP107" s="212"/>
      <c r="BQ107" s="212"/>
      <c r="BR107" s="213"/>
    </row>
    <row r="108" spans="1:80" s="138" customFormat="1" ht="53.5" customHeight="1" thickBot="1" x14ac:dyDescent="0.35">
      <c r="A108" s="496">
        <v>2</v>
      </c>
      <c r="B108" s="497" t="s">
        <v>131</v>
      </c>
      <c r="C108" s="326" t="s">
        <v>142</v>
      </c>
      <c r="D108" s="498" t="s">
        <v>142</v>
      </c>
      <c r="E108" s="499" t="s">
        <v>187</v>
      </c>
      <c r="F108" s="498" t="s">
        <v>126</v>
      </c>
      <c r="G108" s="495" t="s">
        <v>1</v>
      </c>
      <c r="H108" s="495" t="s">
        <v>70</v>
      </c>
      <c r="I108" s="495" t="s">
        <v>305</v>
      </c>
      <c r="J108" s="495" t="s">
        <v>546</v>
      </c>
      <c r="K108" s="495" t="s">
        <v>547</v>
      </c>
      <c r="L108" s="501" t="str">
        <f>CONCATENATE(I108," ",J108," ",K108)</f>
        <v>Posibilidad de afectación reputacional por inoportunidad en la entrega de los informes establecidos por ley (Balance General de la Nación y de la Hacienda pública, CLC, BDME, ECIC, Certificado de Excedentes financieros, Inventario de entidades) debido a fallas en la planeación y/o falta de diligencia o destrezas del personal para la elaboración y revisión de documentos e informes y/o inconsistencias en la información reportada por las entidades y/o pérdida de la información elaborada por la CGN.</v>
      </c>
      <c r="M108" s="495" t="s">
        <v>0</v>
      </c>
      <c r="N108" s="495" t="s">
        <v>78</v>
      </c>
      <c r="O108" s="524" t="s">
        <v>79</v>
      </c>
      <c r="P108" s="524" t="s">
        <v>80</v>
      </c>
      <c r="Q108" s="495"/>
      <c r="R108" s="495"/>
      <c r="S108" s="495"/>
      <c r="T108" s="495"/>
      <c r="U108" s="495"/>
      <c r="V108" s="495"/>
      <c r="W108" s="495"/>
      <c r="X108" s="495"/>
      <c r="Y108" s="495"/>
      <c r="Z108" s="495"/>
      <c r="AA108" s="495"/>
      <c r="AB108" s="495"/>
      <c r="AC108" s="495"/>
      <c r="AD108" s="495"/>
      <c r="AE108" s="495"/>
      <c r="AF108" s="495"/>
      <c r="AG108" s="495"/>
      <c r="AH108" s="495"/>
      <c r="AI108" s="495"/>
      <c r="AJ108" s="489">
        <f>COUNTIF(Q108:AI111,"Si")</f>
        <v>0</v>
      </c>
      <c r="AK108" s="490">
        <f>IF((COUNTIF(P108:AI111,"Si"))&lt;=0,0,(IF((COUNTIF(P108:AI111,"Si"))&lt;=5,3,(IF(COUNTIF(P108:AI111,"Si")&lt;=11,4,5)))))</f>
        <v>0</v>
      </c>
      <c r="AL108" s="490">
        <f>IF((COUNTIF(P108:AI111,"Si"))&lt;=0,0,(IF((COUNTIF(P108:AI111,"Si"))&lt;=5,"MODERADO",(IF(COUNTIF(P108:AI111,"Si")&lt;=11,"ALTO","EXTREMO")))))</f>
        <v>0</v>
      </c>
      <c r="AM108" s="489">
        <v>7</v>
      </c>
      <c r="AN108" s="489"/>
      <c r="AO108" s="489" t="str">
        <f t="shared" ref="AO108" si="51">IF(AN108="Rara vez",1,(IF(AN108="Improbable",2,(IF(AN108="Posible",3,IF(AN108="Probable",4,IF(AN108="Seguro",5,"Revisar")))))))</f>
        <v>Revisar</v>
      </c>
      <c r="AP108" s="491">
        <f t="shared" ref="AP108" si="52">IF(F108="Corrupción",AO108,IF(AM108&lt;=2,1,IF(AM108&lt;=24,2,IF(AM108&lt;=500,3,IF(AM108&lt;=5000,4,IF(AM108&gt;5000,5,"Revisar"))))))</f>
        <v>2</v>
      </c>
      <c r="AQ108" s="491" t="str">
        <f t="shared" ref="AQ108" si="53">IF(F108="Corrupción",(IF(AP108=1,"Rara Vez",IF(AP108=2,"Improbable",IF(AP108=3,"Posible",IF(AP108=4,"Probable",IF(AP108=5,"Seguro","Revisar")))))),IF(AP108=1,"Muy Baja",IF(AP108=2,"Baja",IF(AP108=3,"Media",IF(AP108=4,"Alta","Muy Alta")))))</f>
        <v>Baja</v>
      </c>
      <c r="AR108" s="491">
        <f>IF(F108="Corrupción",AK108,(ROUND(((VLOOKUP(N108,Datos!$B$25:$C$29,2,FALSE)*Datos!$B$32)+(VLOOKUP(O108,Datos!$B$25:$C$29,2,FALSE)*Datos!$C$32)+(VLOOKUP(P108,Datos!$B$25:$C$29,2,FALSE)*Datos!$D$32))*5,0)))</f>
        <v>3</v>
      </c>
      <c r="AS108" s="491" t="str">
        <f>IF(AR108=1,"Insignificante",IF(AR108=2,"Menor",IF(AR108=3,"Moderado",IF(AR108=4,"Mayor","Catastrófico"))))</f>
        <v>Moderado</v>
      </c>
      <c r="AT108" s="502">
        <f>_xlfn.NUMBERVALUE(CONCATENATE(AP108,AR108),"##")</f>
        <v>23</v>
      </c>
      <c r="AU108" s="494" t="str">
        <f>VLOOKUP(AT108,Datos!$I$37:$J$61,2,FALSE)</f>
        <v>MODERADO</v>
      </c>
      <c r="AV108" s="186" t="s">
        <v>548</v>
      </c>
      <c r="AW108" s="187" t="s">
        <v>549</v>
      </c>
      <c r="AX108" s="187" t="s">
        <v>550</v>
      </c>
      <c r="AY108" s="188" t="s">
        <v>12</v>
      </c>
      <c r="AZ108" s="188" t="s">
        <v>5</v>
      </c>
      <c r="BA108" s="188" t="s">
        <v>11</v>
      </c>
      <c r="BB108" s="188" t="s">
        <v>32</v>
      </c>
      <c r="BC108" s="185" t="s">
        <v>7</v>
      </c>
      <c r="BD108" s="145">
        <f>IF(AY108=Datos!$C$63,Datos!$C$73,IF(AY108=Datos!$C$64,Datos!$C$74,IF(AY108=Datos!$C$65,Datos!$C$75,"Revisar")))+IF(AZ108=Datos!$D$63,Datos!$D$73,IF(AZ108=Datos!$D$64,Datos!$D$74,"Revisar"))+IF(BA108=Datos!$E$63,Datos!$E$73,IF(BA108=Datos!$E$64,Datos!$E$74,"Revisar"))+IF(BC108=Datos!$G$63,Datos!$G$73,IF(BC108=Datos!$G$64,Datos!$G$74,IF(BC108=Datos!$G$65,Datos!$G$75,"Revisar")))</f>
        <v>0.4</v>
      </c>
      <c r="BE108" s="145">
        <f>IF(AY108=Datos!$C$65,BD108,0)</f>
        <v>0</v>
      </c>
      <c r="BF108" s="145">
        <f>IF(OR(AY108=Datos!$C$63,AY108=Datos!$C$64),BD108,0)</f>
        <v>0.4</v>
      </c>
      <c r="BG108" s="491">
        <f>IF(ROUND(AP108-SUM(BF108:BF111),0)&lt;=0,1,ROUND(AP108-SUM(BF108:BF111),0))</f>
        <v>1</v>
      </c>
      <c r="BH108" s="491" t="str">
        <f>IF(F108="Corrupción",(IF(BG108=1,"Rara Vez",IF(BG108=2,"Improbable",IF(BG108=3,"Posible",IF(BG108=4,"Probable","Seguro"))))),IF(BG108=1,"Muy Baja",IF(BG108=2,"Baja",IF(BG108=3,"Media",IF(BG108=4,"Alta","Muy Alta")))))</f>
        <v>Muy Baja</v>
      </c>
      <c r="BI108" s="491">
        <f>ROUND(AR108-SUM(BE108:BE111),0)</f>
        <v>3</v>
      </c>
      <c r="BJ108" s="491" t="str">
        <f>IF(BI108=1,"Insignificante",IF(BI108=2,"Menor",IF(BI108=3,"Moderado",IF(BI108=4,"Mayor","Catastrófico"))))</f>
        <v>Moderado</v>
      </c>
      <c r="BK108" s="505">
        <f>_xlfn.NUMBERVALUE(CONCATENATE(BG108,BI108),"##")</f>
        <v>13</v>
      </c>
      <c r="BL108" s="506" t="str">
        <f>+VLOOKUP(BK108,Datos!$I$37:$J$65,2,FALSE)</f>
        <v>MODERADO</v>
      </c>
      <c r="BM108" s="498" t="s">
        <v>236</v>
      </c>
      <c r="BN108" s="189" t="s">
        <v>551</v>
      </c>
      <c r="BO108" s="185" t="s">
        <v>552</v>
      </c>
      <c r="BP108" s="222">
        <v>45884</v>
      </c>
      <c r="BQ108" s="222">
        <v>46111</v>
      </c>
      <c r="BR108" s="425" t="s">
        <v>553</v>
      </c>
    </row>
    <row r="109" spans="1:80" ht="53.5" customHeight="1" thickBot="1" x14ac:dyDescent="0.4">
      <c r="A109" s="476"/>
      <c r="B109" s="479"/>
      <c r="C109" s="326" t="s">
        <v>142</v>
      </c>
      <c r="D109" s="457"/>
      <c r="E109" s="482"/>
      <c r="F109" s="457"/>
      <c r="G109" s="460"/>
      <c r="H109" s="460"/>
      <c r="I109" s="460"/>
      <c r="J109" s="460"/>
      <c r="K109" s="460"/>
      <c r="L109" s="487"/>
      <c r="M109" s="460"/>
      <c r="N109" s="460"/>
      <c r="O109" s="525"/>
      <c r="P109" s="525"/>
      <c r="Q109" s="460"/>
      <c r="R109" s="460"/>
      <c r="S109" s="460"/>
      <c r="T109" s="460"/>
      <c r="U109" s="460"/>
      <c r="V109" s="460"/>
      <c r="W109" s="460"/>
      <c r="X109" s="460"/>
      <c r="Y109" s="460"/>
      <c r="Z109" s="460"/>
      <c r="AA109" s="460"/>
      <c r="AB109" s="460"/>
      <c r="AC109" s="460"/>
      <c r="AD109" s="460"/>
      <c r="AE109" s="460"/>
      <c r="AF109" s="460"/>
      <c r="AG109" s="460"/>
      <c r="AH109" s="460"/>
      <c r="AI109" s="460"/>
      <c r="AJ109" s="463"/>
      <c r="AK109" s="466"/>
      <c r="AL109" s="466"/>
      <c r="AM109" s="463"/>
      <c r="AN109" s="463"/>
      <c r="AO109" s="463"/>
      <c r="AP109" s="448"/>
      <c r="AQ109" s="448"/>
      <c r="AR109" s="448"/>
      <c r="AS109" s="448"/>
      <c r="AT109" s="503"/>
      <c r="AU109" s="473"/>
      <c r="AV109" s="192" t="s">
        <v>537</v>
      </c>
      <c r="AW109" s="193" t="s">
        <v>554</v>
      </c>
      <c r="AX109" s="193" t="s">
        <v>539</v>
      </c>
      <c r="AY109" s="194" t="s">
        <v>4</v>
      </c>
      <c r="AZ109" s="194" t="s">
        <v>5</v>
      </c>
      <c r="BA109" s="194" t="s">
        <v>11</v>
      </c>
      <c r="BB109" s="194" t="s">
        <v>33</v>
      </c>
      <c r="BC109" s="191" t="s">
        <v>7</v>
      </c>
      <c r="BD109" s="195">
        <f>IF(AY109=Datos!$C$63,Datos!$C$73,IF(AY109=Datos!$C$64,Datos!$C$74,IF(AY109=Datos!$C$65,Datos!$C$75,"Revisar")))+IF(AZ109=Datos!$D$63,Datos!$D$73,IF(AZ109=Datos!$D$64,Datos!$D$74,"Revisar"))+IF(BA109=Datos!$E$63,Datos!$E$73,IF(BA109=Datos!$E$64,Datos!$E$74,"Revisar"))+IF(BC109=Datos!$G$63,Datos!$G$73,IF(BC109=Datos!$G$64,Datos!$G$74,IF(BC109=Datos!$G$65,Datos!$G$75,"Revisar")))</f>
        <v>0.5</v>
      </c>
      <c r="BE109" s="195">
        <f>IF(AY109=Datos!$C$65,BD109,0)</f>
        <v>0</v>
      </c>
      <c r="BF109" s="195">
        <f>IF(OR(AY109=Datos!$C$63,AY109=Datos!$C$64),BD109,0)</f>
        <v>0.5</v>
      </c>
      <c r="BG109" s="448"/>
      <c r="BH109" s="448"/>
      <c r="BI109" s="448"/>
      <c r="BJ109" s="448"/>
      <c r="BK109" s="451"/>
      <c r="BL109" s="454"/>
      <c r="BM109" s="457"/>
      <c r="BN109" s="196"/>
      <c r="BO109" s="191"/>
      <c r="BP109" s="191"/>
      <c r="BQ109" s="191"/>
      <c r="BR109" s="197"/>
    </row>
    <row r="110" spans="1:80" ht="53.5" customHeight="1" thickBot="1" x14ac:dyDescent="0.4">
      <c r="A110" s="476"/>
      <c r="B110" s="479"/>
      <c r="C110" s="326" t="s">
        <v>142</v>
      </c>
      <c r="D110" s="457"/>
      <c r="E110" s="482"/>
      <c r="F110" s="457"/>
      <c r="G110" s="460"/>
      <c r="H110" s="460"/>
      <c r="I110" s="460"/>
      <c r="J110" s="460"/>
      <c r="K110" s="460"/>
      <c r="L110" s="487"/>
      <c r="M110" s="460"/>
      <c r="N110" s="460"/>
      <c r="O110" s="525"/>
      <c r="P110" s="525"/>
      <c r="Q110" s="460"/>
      <c r="R110" s="460"/>
      <c r="S110" s="460"/>
      <c r="T110" s="460"/>
      <c r="U110" s="460"/>
      <c r="V110" s="460"/>
      <c r="W110" s="460"/>
      <c r="X110" s="460"/>
      <c r="Y110" s="460"/>
      <c r="Z110" s="460"/>
      <c r="AA110" s="460"/>
      <c r="AB110" s="460"/>
      <c r="AC110" s="460"/>
      <c r="AD110" s="460"/>
      <c r="AE110" s="460"/>
      <c r="AF110" s="460"/>
      <c r="AG110" s="460"/>
      <c r="AH110" s="460"/>
      <c r="AI110" s="460"/>
      <c r="AJ110" s="463"/>
      <c r="AK110" s="466"/>
      <c r="AL110" s="466"/>
      <c r="AM110" s="463"/>
      <c r="AN110" s="463"/>
      <c r="AO110" s="463"/>
      <c r="AP110" s="448"/>
      <c r="AQ110" s="448"/>
      <c r="AR110" s="448"/>
      <c r="AS110" s="448"/>
      <c r="AT110" s="503"/>
      <c r="AU110" s="473"/>
      <c r="AV110" s="224" t="s">
        <v>555</v>
      </c>
      <c r="AW110" s="193" t="s">
        <v>556</v>
      </c>
      <c r="AX110" s="193" t="s">
        <v>557</v>
      </c>
      <c r="AY110" s="194" t="s">
        <v>4</v>
      </c>
      <c r="AZ110" s="194" t="s">
        <v>5</v>
      </c>
      <c r="BA110" s="194" t="s">
        <v>3</v>
      </c>
      <c r="BB110" s="194" t="s">
        <v>33</v>
      </c>
      <c r="BC110" s="191" t="s">
        <v>7</v>
      </c>
      <c r="BD110" s="195">
        <f>IF(AY110=Datos!$C$63,Datos!$C$73,IF(AY110=Datos!$C$64,Datos!$C$74,IF(AY110=Datos!$C$65,Datos!$C$75,"Revisar")))+IF(AZ110=Datos!$D$63,Datos!$D$73,IF(AZ110=Datos!$D$64,Datos!$D$74,"Revisar"))+IF(BA110=Datos!$E$63,Datos!$E$73,IF(BA110=Datos!$E$64,Datos!$E$74,"Revisar"))+IF(BC110=Datos!$G$63,Datos!$G$73,IF(BC110=Datos!$G$64,Datos!$G$74,IF(BC110=Datos!$G$65,Datos!$G$75,"Revisar")))</f>
        <v>0.65</v>
      </c>
      <c r="BE110" s="195">
        <f>IF(AY110=Datos!$C$65,BD110,0)</f>
        <v>0</v>
      </c>
      <c r="BF110" s="195">
        <f>IF(OR(AY110=Datos!$C$63,AY110=Datos!$C$64),BD110,0)</f>
        <v>0.65</v>
      </c>
      <c r="BG110" s="448"/>
      <c r="BH110" s="448"/>
      <c r="BI110" s="448"/>
      <c r="BJ110" s="448"/>
      <c r="BK110" s="451"/>
      <c r="BL110" s="454"/>
      <c r="BM110" s="457"/>
      <c r="BN110" s="200"/>
      <c r="BO110" s="200"/>
      <c r="BP110" s="200"/>
      <c r="BQ110" s="200"/>
      <c r="BR110" s="201"/>
    </row>
    <row r="111" spans="1:80" ht="53.5" customHeight="1" thickBot="1" x14ac:dyDescent="0.4">
      <c r="A111" s="477"/>
      <c r="B111" s="480"/>
      <c r="C111" s="326" t="s">
        <v>142</v>
      </c>
      <c r="D111" s="458"/>
      <c r="E111" s="483"/>
      <c r="F111" s="458"/>
      <c r="G111" s="461"/>
      <c r="H111" s="461"/>
      <c r="I111" s="461"/>
      <c r="J111" s="461"/>
      <c r="K111" s="461"/>
      <c r="L111" s="488"/>
      <c r="M111" s="461"/>
      <c r="N111" s="461"/>
      <c r="O111" s="526"/>
      <c r="P111" s="526"/>
      <c r="Q111" s="461"/>
      <c r="R111" s="461"/>
      <c r="S111" s="461"/>
      <c r="T111" s="461"/>
      <c r="U111" s="461"/>
      <c r="V111" s="461"/>
      <c r="W111" s="461"/>
      <c r="X111" s="461"/>
      <c r="Y111" s="461"/>
      <c r="Z111" s="461"/>
      <c r="AA111" s="461"/>
      <c r="AB111" s="461"/>
      <c r="AC111" s="461"/>
      <c r="AD111" s="461"/>
      <c r="AE111" s="461"/>
      <c r="AF111" s="461"/>
      <c r="AG111" s="461"/>
      <c r="AH111" s="461"/>
      <c r="AI111" s="461"/>
      <c r="AJ111" s="464"/>
      <c r="AK111" s="467"/>
      <c r="AL111" s="467"/>
      <c r="AM111" s="464"/>
      <c r="AN111" s="464"/>
      <c r="AO111" s="464"/>
      <c r="AP111" s="449"/>
      <c r="AQ111" s="449"/>
      <c r="AR111" s="449"/>
      <c r="AS111" s="449"/>
      <c r="AT111" s="504"/>
      <c r="AU111" s="474"/>
      <c r="AV111" s="224" t="s">
        <v>558</v>
      </c>
      <c r="AW111" s="204" t="s">
        <v>559</v>
      </c>
      <c r="AX111" s="204" t="s">
        <v>560</v>
      </c>
      <c r="AY111" s="205" t="s">
        <v>4</v>
      </c>
      <c r="AZ111" s="205" t="s">
        <v>5</v>
      </c>
      <c r="BA111" s="205" t="s">
        <v>11</v>
      </c>
      <c r="BB111" s="205" t="s">
        <v>33</v>
      </c>
      <c r="BC111" s="202" t="s">
        <v>7</v>
      </c>
      <c r="BD111" s="206">
        <f>IF(AY111=Datos!$C$63,Datos!$C$73,IF(AY111=Datos!$C$64,Datos!$C$74,IF(AY111=Datos!$C$65,Datos!$C$75,"Revisar")))+IF(AZ111=Datos!$D$63,Datos!$D$73,IF(AZ111=Datos!$D$64,Datos!$D$74,"Revisar"))+IF(BA111=Datos!$E$63,Datos!$E$73,IF(BA111=Datos!$E$64,Datos!$E$74,"Revisar"))+IF(BC111=Datos!$G$63,Datos!$G$73,IF(BC111=Datos!$G$64,Datos!$G$74,IF(BC111=Datos!$G$65,Datos!$G$75,"Revisar")))</f>
        <v>0.5</v>
      </c>
      <c r="BE111" s="206">
        <f>IF(AY111=Datos!$C$65,BD111,0)</f>
        <v>0</v>
      </c>
      <c r="BF111" s="206">
        <f>IF(OR(AY111=Datos!$C$63,AY111=Datos!$C$64),BD111,0)</f>
        <v>0.5</v>
      </c>
      <c r="BG111" s="449"/>
      <c r="BH111" s="449"/>
      <c r="BI111" s="449"/>
      <c r="BJ111" s="449"/>
      <c r="BK111" s="452"/>
      <c r="BL111" s="455"/>
      <c r="BM111" s="458"/>
      <c r="BN111" s="207"/>
      <c r="BO111" s="207"/>
      <c r="BP111" s="207"/>
      <c r="BQ111" s="207"/>
      <c r="BR111" s="208"/>
    </row>
    <row r="112" spans="1:80" s="138" customFormat="1" ht="53.5" customHeight="1" thickBot="1" x14ac:dyDescent="0.35">
      <c r="A112" s="514">
        <v>3</v>
      </c>
      <c r="B112" s="478" t="s">
        <v>131</v>
      </c>
      <c r="C112" s="326" t="s">
        <v>142</v>
      </c>
      <c r="D112" s="456" t="s">
        <v>142</v>
      </c>
      <c r="E112" s="481" t="s">
        <v>187</v>
      </c>
      <c r="F112" s="456" t="s">
        <v>126</v>
      </c>
      <c r="G112" s="459" t="s">
        <v>1</v>
      </c>
      <c r="H112" s="459" t="s">
        <v>70</v>
      </c>
      <c r="I112" s="484" t="s">
        <v>561</v>
      </c>
      <c r="J112" s="484" t="s">
        <v>562</v>
      </c>
      <c r="K112" s="484" t="s">
        <v>547</v>
      </c>
      <c r="L112" s="486" t="str">
        <f>CONCATENATE(I112," ",J112," ",K112)</f>
        <v>Posibilidad de afectaciones en la reputación  por incumplimiento en la entrega de productos  diferentes a los establecidos por ley debido a fallas en la planeación y/o falta de diligencia o destrezas del personal para la elaboración y revisión de documentos e informes y/o inconsistencias en la información reportada por las entidades y/o pérdida de la información elaborada por la CGN.</v>
      </c>
      <c r="M112" s="459" t="s">
        <v>0</v>
      </c>
      <c r="N112" s="459" t="s">
        <v>125</v>
      </c>
      <c r="O112" s="459" t="s">
        <v>78</v>
      </c>
      <c r="P112" s="459" t="s">
        <v>79</v>
      </c>
      <c r="Q112" s="459"/>
      <c r="R112" s="459"/>
      <c r="S112" s="459"/>
      <c r="T112" s="459"/>
      <c r="U112" s="459"/>
      <c r="V112" s="459"/>
      <c r="W112" s="459"/>
      <c r="X112" s="459"/>
      <c r="Y112" s="459"/>
      <c r="Z112" s="459"/>
      <c r="AA112" s="459"/>
      <c r="AB112" s="459"/>
      <c r="AC112" s="459"/>
      <c r="AD112" s="459"/>
      <c r="AE112" s="459"/>
      <c r="AF112" s="459"/>
      <c r="AG112" s="459"/>
      <c r="AH112" s="459"/>
      <c r="AI112" s="459"/>
      <c r="AJ112" s="462">
        <f>COUNTIF(Q112:AI115,"Si")</f>
        <v>0</v>
      </c>
      <c r="AK112" s="465">
        <f>IF((COUNTIF(P112:AI115,"Si"))&lt;=0,0,(IF((COUNTIF(P112:AI115,"Si"))&lt;=5,3,(IF(COUNTIF(P112:AI115,"Si")&lt;=11,4,5)))))</f>
        <v>0</v>
      </c>
      <c r="AL112" s="465">
        <f>IF((COUNTIF(P112:AI115,"Si"))&lt;=0,0,(IF((COUNTIF(P112:AI115,"Si"))&lt;=5,"MODERADO",(IF(COUNTIF(P112:AI115,"Si")&lt;=11,"ALTO","EXTREMO")))))</f>
        <v>0</v>
      </c>
      <c r="AM112" s="462">
        <v>101</v>
      </c>
      <c r="AN112" s="462"/>
      <c r="AO112" s="462" t="str">
        <f t="shared" ref="AO112" si="54">IF(AN112="Rara vez",1,(IF(AN112="Improbable",2,(IF(AN112="Posible",3,IF(AN112="Probable",4,IF(AN112="Seguro",5,"Revisar")))))))</f>
        <v>Revisar</v>
      </c>
      <c r="AP112" s="447">
        <f t="shared" ref="AP112" si="55">IF(F112="Corrupción",AO112,IF(AM112&lt;=2,1,IF(AM112&lt;=24,2,IF(AM112&lt;=500,3,IF(AM112&lt;=5000,4,IF(AM112&gt;5000,5,"Revisar"))))))</f>
        <v>3</v>
      </c>
      <c r="AQ112" s="447" t="str">
        <f t="shared" ref="AQ112" si="56">IF(F112="Corrupción",(IF(AP112=1,"Rara Vez",IF(AP112=2,"Improbable",IF(AP112=3,"Posible",IF(AP112=4,"Probable",IF(AP112=5,"Seguro","Revisar")))))),IF(AP112=1,"Muy Baja",IF(AP112=2,"Baja",IF(AP112=3,"Media",IF(AP112=4,"Alta","Muy Alta")))))</f>
        <v>Media</v>
      </c>
      <c r="AR112" s="447">
        <f>IF(F112="Corrupción",AK112,(ROUND(((VLOOKUP(N112,Datos!$B$25:$C$29,2,FALSE)*Datos!$B$32)+(VLOOKUP(O112,Datos!$B$25:$C$29,2,FALSE)*Datos!$C$32)+(VLOOKUP(P112,Datos!$B$25:$C$29,2,FALSE)*Datos!$D$32))*5,0)))</f>
        <v>2</v>
      </c>
      <c r="AS112" s="468" t="str">
        <f>IF(AR112=1,"Insignificante",IF(AR112=2,"Menor",IF(AR112=3,"Moderado",IF(AR112=4,"Mayor","Catastrófico"))))</f>
        <v>Menor</v>
      </c>
      <c r="AT112" s="470">
        <f>_xlfn.NUMBERVALUE(CONCATENATE(AP112,AR112),"##")</f>
        <v>32</v>
      </c>
      <c r="AU112" s="472" t="str">
        <f>VLOOKUP(AT112,Datos!$I$37:$J$61,2,FALSE)</f>
        <v>MODERADO</v>
      </c>
      <c r="AV112" s="186" t="s">
        <v>563</v>
      </c>
      <c r="AW112" s="187" t="s">
        <v>549</v>
      </c>
      <c r="AX112" s="187" t="s">
        <v>550</v>
      </c>
      <c r="AY112" s="188" t="s">
        <v>12</v>
      </c>
      <c r="AZ112" s="188" t="s">
        <v>5</v>
      </c>
      <c r="BA112" s="188" t="s">
        <v>11</v>
      </c>
      <c r="BB112" s="188" t="s">
        <v>32</v>
      </c>
      <c r="BC112" s="185" t="s">
        <v>7</v>
      </c>
      <c r="BD112" s="218">
        <f>IF(AY112=Datos!$C$63,Datos!$C$73,IF(AY112=Datos!$C$64,Datos!$C$74,IF(AY112=Datos!$C$65,Datos!$C$75,"Revisar")))+IF(AZ112=Datos!$D$63,Datos!$D$73,IF(AZ112=Datos!$D$64,Datos!$D$74,"Revisar"))+IF(BA112=Datos!$E$63,Datos!$E$73,IF(BA112=Datos!$E$64,Datos!$E$74,"Revisar"))+IF(BC112=Datos!$G$63,Datos!$G$73,IF(BC112=Datos!$G$64,Datos!$G$74,IF(BC112=Datos!$G$65,Datos!$G$75,"Revisar")))</f>
        <v>0.4</v>
      </c>
      <c r="BE112" s="218">
        <f>IF(AY112=Datos!$C$65,BD112,0)</f>
        <v>0</v>
      </c>
      <c r="BF112" s="218">
        <f>IF(OR(AY112=Datos!$C$63,AY112=Datos!$C$64),BD112,0)</f>
        <v>0.4</v>
      </c>
      <c r="BG112" s="447">
        <f>IF(ROUND(AP112-SUM(BF112:BF115),0)&lt;=0,1,ROUND(AP112-SUM(BF112:BF115),0))</f>
        <v>1</v>
      </c>
      <c r="BH112" s="447" t="str">
        <f>IF(F112="Corrupción",(IF(BG112=1,"Rara Vez",IF(BG112=2,"Improbable",IF(BG112=3,"Posible",IF(BG112=4,"Probable","Seguro"))))),IF(BG112=1,"Muy Baja",IF(BG112=2,"Baja",IF(BG112=3,"Media",IF(BG112=4,"Alta","Muy Alta")))))</f>
        <v>Muy Baja</v>
      </c>
      <c r="BI112" s="447">
        <f>ROUND(AR112-SUM(BE112:BE115),0)</f>
        <v>2</v>
      </c>
      <c r="BJ112" s="447" t="str">
        <f>IF(BI112=1,"Insignificante",IF(BI112=2,"Menor",IF(BI112=3,"Moderado",IF(BI112=4,"Mayor","Catastrófico"))))</f>
        <v>Menor</v>
      </c>
      <c r="BK112" s="450">
        <f>_xlfn.NUMBERVALUE(CONCATENATE(BG112,BI112),"##")</f>
        <v>12</v>
      </c>
      <c r="BL112" s="453" t="str">
        <f>+VLOOKUP(BK112,Datos!$I$37:$J$65,2,FALSE)</f>
        <v>BAJO</v>
      </c>
      <c r="BM112" s="456" t="s">
        <v>233</v>
      </c>
      <c r="BN112" s="231"/>
      <c r="BO112" s="214"/>
      <c r="BP112" s="214"/>
      <c r="BQ112" s="214"/>
      <c r="BR112" s="232"/>
    </row>
    <row r="113" spans="1:70" ht="53.5" customHeight="1" thickBot="1" x14ac:dyDescent="0.4">
      <c r="A113" s="476"/>
      <c r="B113" s="479"/>
      <c r="C113" s="326" t="s">
        <v>142</v>
      </c>
      <c r="D113" s="457"/>
      <c r="E113" s="482"/>
      <c r="F113" s="457"/>
      <c r="G113" s="460"/>
      <c r="H113" s="460"/>
      <c r="I113" s="484"/>
      <c r="J113" s="484"/>
      <c r="K113" s="484"/>
      <c r="L113" s="487"/>
      <c r="M113" s="460"/>
      <c r="N113" s="460"/>
      <c r="O113" s="460"/>
      <c r="P113" s="460"/>
      <c r="Q113" s="460"/>
      <c r="R113" s="460"/>
      <c r="S113" s="460"/>
      <c r="T113" s="460"/>
      <c r="U113" s="460"/>
      <c r="V113" s="460"/>
      <c r="W113" s="460"/>
      <c r="X113" s="460"/>
      <c r="Y113" s="460"/>
      <c r="Z113" s="460"/>
      <c r="AA113" s="460"/>
      <c r="AB113" s="460"/>
      <c r="AC113" s="460"/>
      <c r="AD113" s="460"/>
      <c r="AE113" s="460"/>
      <c r="AF113" s="460"/>
      <c r="AG113" s="460"/>
      <c r="AH113" s="460"/>
      <c r="AI113" s="460"/>
      <c r="AJ113" s="463"/>
      <c r="AK113" s="466"/>
      <c r="AL113" s="466"/>
      <c r="AM113" s="463"/>
      <c r="AN113" s="463"/>
      <c r="AO113" s="463"/>
      <c r="AP113" s="448"/>
      <c r="AQ113" s="448"/>
      <c r="AR113" s="448"/>
      <c r="AS113" s="468"/>
      <c r="AT113" s="470"/>
      <c r="AU113" s="473"/>
      <c r="AV113" s="192" t="s">
        <v>537</v>
      </c>
      <c r="AW113" s="193" t="s">
        <v>554</v>
      </c>
      <c r="AX113" s="193" t="s">
        <v>539</v>
      </c>
      <c r="AY113" s="194" t="s">
        <v>4</v>
      </c>
      <c r="AZ113" s="194" t="s">
        <v>5</v>
      </c>
      <c r="BA113" s="194" t="s">
        <v>11</v>
      </c>
      <c r="BB113" s="194" t="s">
        <v>33</v>
      </c>
      <c r="BC113" s="191" t="s">
        <v>7</v>
      </c>
      <c r="BD113" s="195">
        <f>IF(AY113=Datos!$C$63,Datos!$C$73,IF(AY113=Datos!$C$64,Datos!$C$74,IF(AY113=Datos!$C$65,Datos!$C$75,"Revisar")))+IF(AZ113=Datos!$D$63,Datos!$D$73,IF(AZ113=Datos!$D$64,Datos!$D$74,"Revisar"))+IF(BA113=Datos!$E$63,Datos!$E$73,IF(BA113=Datos!$E$64,Datos!$E$74,"Revisar"))+IF(BC113=Datos!$G$63,Datos!$G$73,IF(BC113=Datos!$G$64,Datos!$G$74,IF(BC113=Datos!$G$65,Datos!$G$75,"Revisar")))</f>
        <v>0.5</v>
      </c>
      <c r="BE113" s="195">
        <f>IF(AY113=Datos!$C$65,BD113,0)</f>
        <v>0</v>
      </c>
      <c r="BF113" s="195">
        <f>IF(OR(AY113=Datos!$C$63,AY113=Datos!$C$64),BD113,0)</f>
        <v>0.5</v>
      </c>
      <c r="BG113" s="448"/>
      <c r="BH113" s="448"/>
      <c r="BI113" s="448"/>
      <c r="BJ113" s="448"/>
      <c r="BK113" s="451"/>
      <c r="BL113" s="454"/>
      <c r="BM113" s="457"/>
      <c r="BN113" s="196"/>
      <c r="BO113" s="191"/>
      <c r="BP113" s="191"/>
      <c r="BQ113" s="191"/>
      <c r="BR113" s="197"/>
    </row>
    <row r="114" spans="1:70" ht="53.5" customHeight="1" thickBot="1" x14ac:dyDescent="0.4">
      <c r="A114" s="476"/>
      <c r="B114" s="479"/>
      <c r="C114" s="326" t="s">
        <v>142</v>
      </c>
      <c r="D114" s="457"/>
      <c r="E114" s="482"/>
      <c r="F114" s="457"/>
      <c r="G114" s="460"/>
      <c r="H114" s="460"/>
      <c r="I114" s="484"/>
      <c r="J114" s="484"/>
      <c r="K114" s="484"/>
      <c r="L114" s="487"/>
      <c r="M114" s="460"/>
      <c r="N114" s="460"/>
      <c r="O114" s="460"/>
      <c r="P114" s="460"/>
      <c r="Q114" s="460"/>
      <c r="R114" s="460"/>
      <c r="S114" s="460"/>
      <c r="T114" s="460"/>
      <c r="U114" s="460"/>
      <c r="V114" s="460"/>
      <c r="W114" s="460"/>
      <c r="X114" s="460"/>
      <c r="Y114" s="460"/>
      <c r="Z114" s="460"/>
      <c r="AA114" s="460"/>
      <c r="AB114" s="460"/>
      <c r="AC114" s="460"/>
      <c r="AD114" s="460"/>
      <c r="AE114" s="460"/>
      <c r="AF114" s="460"/>
      <c r="AG114" s="460"/>
      <c r="AH114" s="460"/>
      <c r="AI114" s="460"/>
      <c r="AJ114" s="463"/>
      <c r="AK114" s="466"/>
      <c r="AL114" s="466"/>
      <c r="AM114" s="463"/>
      <c r="AN114" s="463"/>
      <c r="AO114" s="463"/>
      <c r="AP114" s="448"/>
      <c r="AQ114" s="448"/>
      <c r="AR114" s="448"/>
      <c r="AS114" s="468"/>
      <c r="AT114" s="470"/>
      <c r="AU114" s="473"/>
      <c r="AV114" s="426" t="s">
        <v>564</v>
      </c>
      <c r="AW114" s="193" t="s">
        <v>556</v>
      </c>
      <c r="AX114" s="193" t="s">
        <v>557</v>
      </c>
      <c r="AY114" s="194" t="s">
        <v>4</v>
      </c>
      <c r="AZ114" s="194" t="s">
        <v>5</v>
      </c>
      <c r="BA114" s="194" t="s">
        <v>3</v>
      </c>
      <c r="BB114" s="194" t="s">
        <v>33</v>
      </c>
      <c r="BC114" s="191" t="s">
        <v>7</v>
      </c>
      <c r="BD114" s="195">
        <f>IF(AY114=Datos!$C$63,Datos!$C$73,IF(AY114=Datos!$C$64,Datos!$C$74,IF(AY114=Datos!$C$65,Datos!$C$75,"Revisar")))+IF(AZ114=Datos!$D$63,Datos!$D$73,IF(AZ114=Datos!$D$64,Datos!$D$74,"Revisar"))+IF(BA114=Datos!$E$63,Datos!$E$73,IF(BA114=Datos!$E$64,Datos!$E$74,"Revisar"))+IF(BC114=Datos!$G$63,Datos!$G$73,IF(BC114=Datos!$G$64,Datos!$G$74,IF(BC114=Datos!$G$65,Datos!$G$75,"Revisar")))</f>
        <v>0.65</v>
      </c>
      <c r="BE114" s="195">
        <f>IF(AY114=Datos!$C$65,BD114,0)</f>
        <v>0</v>
      </c>
      <c r="BF114" s="195">
        <f>IF(OR(AY114=Datos!$C$63,AY114=Datos!$C$64),BD114,0)</f>
        <v>0.65</v>
      </c>
      <c r="BG114" s="448"/>
      <c r="BH114" s="448"/>
      <c r="BI114" s="448"/>
      <c r="BJ114" s="448"/>
      <c r="BK114" s="451"/>
      <c r="BL114" s="454"/>
      <c r="BM114" s="457"/>
      <c r="BN114" s="200"/>
      <c r="BO114" s="200"/>
      <c r="BP114" s="200"/>
      <c r="BQ114" s="200"/>
      <c r="BR114" s="201"/>
    </row>
    <row r="115" spans="1:70" ht="53.5" customHeight="1" thickBot="1" x14ac:dyDescent="0.4">
      <c r="A115" s="477"/>
      <c r="B115" s="480"/>
      <c r="C115" s="326" t="s">
        <v>142</v>
      </c>
      <c r="D115" s="458"/>
      <c r="E115" s="483"/>
      <c r="F115" s="458"/>
      <c r="G115" s="461"/>
      <c r="H115" s="461"/>
      <c r="I115" s="485"/>
      <c r="J115" s="485"/>
      <c r="K115" s="485"/>
      <c r="L115" s="488"/>
      <c r="M115" s="461"/>
      <c r="N115" s="461"/>
      <c r="O115" s="461"/>
      <c r="P115" s="461"/>
      <c r="Q115" s="461"/>
      <c r="R115" s="461"/>
      <c r="S115" s="461"/>
      <c r="T115" s="461"/>
      <c r="U115" s="461"/>
      <c r="V115" s="461"/>
      <c r="W115" s="461"/>
      <c r="X115" s="461"/>
      <c r="Y115" s="461"/>
      <c r="Z115" s="461"/>
      <c r="AA115" s="461"/>
      <c r="AB115" s="461"/>
      <c r="AC115" s="461"/>
      <c r="AD115" s="461"/>
      <c r="AE115" s="461"/>
      <c r="AF115" s="461"/>
      <c r="AG115" s="461"/>
      <c r="AH115" s="461"/>
      <c r="AI115" s="461"/>
      <c r="AJ115" s="464"/>
      <c r="AK115" s="467"/>
      <c r="AL115" s="467"/>
      <c r="AM115" s="464"/>
      <c r="AN115" s="464"/>
      <c r="AO115" s="464"/>
      <c r="AP115" s="449"/>
      <c r="AQ115" s="449"/>
      <c r="AR115" s="449"/>
      <c r="AS115" s="469"/>
      <c r="AT115" s="471"/>
      <c r="AU115" s="474"/>
      <c r="AV115" s="224" t="s">
        <v>558</v>
      </c>
      <c r="AW115" s="204" t="s">
        <v>559</v>
      </c>
      <c r="AX115" s="204" t="s">
        <v>560</v>
      </c>
      <c r="AY115" s="205" t="s">
        <v>4</v>
      </c>
      <c r="AZ115" s="205" t="s">
        <v>5</v>
      </c>
      <c r="BA115" s="205" t="s">
        <v>11</v>
      </c>
      <c r="BB115" s="205" t="s">
        <v>33</v>
      </c>
      <c r="BC115" s="202" t="s">
        <v>7</v>
      </c>
      <c r="BD115" s="206">
        <f>IF(AY115=Datos!$C$63,Datos!$C$73,IF(AY115=Datos!$C$64,Datos!$C$74,IF(AY115=Datos!$C$65,Datos!$C$75,"Revisar")))+IF(AZ115=Datos!$D$63,Datos!$D$73,IF(AZ115=Datos!$D$64,Datos!$D$74,"Revisar"))+IF(BA115=Datos!$E$63,Datos!$E$73,IF(BA115=Datos!$E$64,Datos!$E$74,"Revisar"))+IF(BC115=Datos!$G$63,Datos!$G$73,IF(BC115=Datos!$G$64,Datos!$G$74,IF(BC115=Datos!$G$65,Datos!$G$75,"Revisar")))</f>
        <v>0.5</v>
      </c>
      <c r="BE115" s="206">
        <f>IF(AY115=Datos!$C$65,BD115,0)</f>
        <v>0</v>
      </c>
      <c r="BF115" s="206">
        <f>IF(OR(AY115=Datos!$C$63,AY115=Datos!$C$64),BD115,0)</f>
        <v>0.5</v>
      </c>
      <c r="BG115" s="449"/>
      <c r="BH115" s="449"/>
      <c r="BI115" s="449"/>
      <c r="BJ115" s="449"/>
      <c r="BK115" s="452"/>
      <c r="BL115" s="455"/>
      <c r="BM115" s="458"/>
      <c r="BN115" s="207"/>
      <c r="BO115" s="207"/>
      <c r="BP115" s="207"/>
      <c r="BQ115" s="207"/>
      <c r="BR115" s="208"/>
    </row>
    <row r="116" spans="1:70" s="138" customFormat="1" ht="53.5" customHeight="1" thickBot="1" x14ac:dyDescent="0.35">
      <c r="A116" s="496">
        <v>4</v>
      </c>
      <c r="B116" s="497" t="s">
        <v>131</v>
      </c>
      <c r="C116" s="326" t="s">
        <v>142</v>
      </c>
      <c r="D116" s="498" t="s">
        <v>142</v>
      </c>
      <c r="E116" s="499" t="s">
        <v>187</v>
      </c>
      <c r="F116" s="498" t="s">
        <v>126</v>
      </c>
      <c r="G116" s="495" t="s">
        <v>1</v>
      </c>
      <c r="H116" s="495" t="s">
        <v>70</v>
      </c>
      <c r="I116" s="500" t="s">
        <v>565</v>
      </c>
      <c r="J116" s="500" t="s">
        <v>566</v>
      </c>
      <c r="K116" s="500" t="s">
        <v>567</v>
      </c>
      <c r="L116" s="501" t="str">
        <f>CONCATENATE(I116," ",J116," ",K116)</f>
        <v>Posibilidad  de afectación operacional por desacierto o equivocación en el procesamiento de información fuente para la elaboración de los productos debido a falta de diligencia o destrezas del personal para el procesamiento de la información y demas insumos utilizados para la elaboración de informes y/o falta de claridad en los instructivos, guias, procedimientos, establecidos para el procesamiento de los datos</v>
      </c>
      <c r="M116" s="495" t="s">
        <v>0</v>
      </c>
      <c r="N116" s="495" t="s">
        <v>125</v>
      </c>
      <c r="O116" s="495" t="s">
        <v>79</v>
      </c>
      <c r="P116" s="495" t="s">
        <v>125</v>
      </c>
      <c r="Q116" s="495"/>
      <c r="R116" s="495"/>
      <c r="S116" s="495"/>
      <c r="T116" s="495"/>
      <c r="U116" s="495"/>
      <c r="V116" s="495"/>
      <c r="W116" s="495"/>
      <c r="X116" s="495"/>
      <c r="Y116" s="495"/>
      <c r="Z116" s="495"/>
      <c r="AA116" s="495"/>
      <c r="AB116" s="495"/>
      <c r="AC116" s="495"/>
      <c r="AD116" s="495"/>
      <c r="AE116" s="495"/>
      <c r="AF116" s="495"/>
      <c r="AG116" s="495"/>
      <c r="AH116" s="495"/>
      <c r="AI116" s="495"/>
      <c r="AJ116" s="489">
        <f>COUNTIF(Q116:AI119,"Si")</f>
        <v>0</v>
      </c>
      <c r="AK116" s="490">
        <f>IF((COUNTIF(P116:AI119,"Si"))&lt;=0,0,(IF((COUNTIF(P116:AI119,"Si"))&lt;=5,3,(IF(COUNTIF(P116:AI119,"Si")&lt;=11,4,5)))))</f>
        <v>0</v>
      </c>
      <c r="AL116" s="490">
        <f>IF((COUNTIF(P116:AI119,"Si"))&lt;=0,0,(IF((COUNTIF(P116:AI119,"Si"))&lt;=5,"MODERADO",(IF(COUNTIF(P116:AI119,"Si")&lt;=11,"ALTO","EXTREMO")))))</f>
        <v>0</v>
      </c>
      <c r="AM116" s="489">
        <v>108</v>
      </c>
      <c r="AN116" s="489"/>
      <c r="AO116" s="489" t="str">
        <f t="shared" ref="AO116" si="57">IF(AN116="Rara vez",1,(IF(AN116="Improbable",2,(IF(AN116="Posible",3,IF(AN116="Probable",4,IF(AN116="Seguro",5,"Revisar")))))))</f>
        <v>Revisar</v>
      </c>
      <c r="AP116" s="491">
        <f t="shared" ref="AP116" si="58">IF(F116="Corrupción",AO116,IF(AM116&lt;=2,1,IF(AM116&lt;=24,2,IF(AM116&lt;=500,3,IF(AM116&lt;=5000,4,IF(AM116&gt;5000,5,"Revisar"))))))</f>
        <v>3</v>
      </c>
      <c r="AQ116" s="491" t="str">
        <f t="shared" ref="AQ116" si="59">IF(F116="Corrupción",(IF(AP116=1,"Rara Vez",IF(AP116=2,"Improbable",IF(AP116=3,"Posible",IF(AP116=4,"Probable",IF(AP116=5,"Seguro","Revisar")))))),IF(AP116=1,"Muy Baja",IF(AP116=2,"Baja",IF(AP116=3,"Media",IF(AP116=4,"Alta","Muy Alta")))))</f>
        <v>Media</v>
      </c>
      <c r="AR116" s="491">
        <f>IF(F116="Corrupción",AK116,(ROUND(((VLOOKUP(N116,Datos!$B$25:$C$29,2,FALSE)*Datos!$B$32)+(VLOOKUP(O116,Datos!$B$25:$C$29,2,FALSE)*Datos!$C$32)+(VLOOKUP(P116,Datos!$B$25:$C$29,2,FALSE)*Datos!$D$32))*5,0)))</f>
        <v>2</v>
      </c>
      <c r="AS116" s="492" t="str">
        <f>IF(AR116=1,"Insignificante",IF(AR116=2,"Menor",IF(AR116=3,"Moderado",IF(AR116=4,"Mayor","Catastrófico"))))</f>
        <v>Menor</v>
      </c>
      <c r="AT116" s="493">
        <f>_xlfn.NUMBERVALUE(CONCATENATE(AP116,AR116),"##")</f>
        <v>32</v>
      </c>
      <c r="AU116" s="494" t="str">
        <f>VLOOKUP(AT116,Datos!$I$37:$J$61,2,FALSE)</f>
        <v>MODERADO</v>
      </c>
      <c r="AV116" s="186" t="s">
        <v>537</v>
      </c>
      <c r="AW116" s="193" t="s">
        <v>554</v>
      </c>
      <c r="AX116" s="193" t="s">
        <v>568</v>
      </c>
      <c r="AY116" s="188" t="s">
        <v>4</v>
      </c>
      <c r="AZ116" s="188" t="s">
        <v>5</v>
      </c>
      <c r="BA116" s="188" t="s">
        <v>3</v>
      </c>
      <c r="BB116" s="188" t="s">
        <v>32</v>
      </c>
      <c r="BC116" s="185" t="s">
        <v>7</v>
      </c>
      <c r="BD116" s="145">
        <f>IF(AY116=Datos!$C$63,Datos!$C$73,IF(AY116=Datos!$C$64,Datos!$C$74,IF(AY116=Datos!$C$65,Datos!$C$75,"Revisar")))+IF(AZ116=Datos!$D$63,Datos!$D$73,IF(AZ116=Datos!$D$64,Datos!$D$74,"Revisar"))+IF(BA116=Datos!$E$63,Datos!$E$73,IF(BA116=Datos!$E$64,Datos!$E$74,"Revisar"))+IF(BC116=Datos!$G$63,Datos!$G$73,IF(BC116=Datos!$G$64,Datos!$G$74,IF(BC116=Datos!$G$65,Datos!$G$75,"Revisar")))</f>
        <v>0.65</v>
      </c>
      <c r="BE116" s="145">
        <f>IF(AY116=Datos!$C$65,BD116,0)</f>
        <v>0</v>
      </c>
      <c r="BF116" s="145">
        <f>IF(OR(AY116=Datos!$C$63,AY116=Datos!$C$64),BD116,0)</f>
        <v>0.65</v>
      </c>
      <c r="BG116" s="447">
        <f>IF(ROUND(AP116-SUM(BF116:BF119),0)&lt;=0,1,ROUND(AP116-SUM(BF116:BF119),0))</f>
        <v>1</v>
      </c>
      <c r="BH116" s="491" t="str">
        <f>IF(F116="Corrupción",(IF(BG116=1,"Rara Vez",IF(BG116=2,"Improbable",IF(BG116=3,"Posible",IF(BG116=4,"Probable","Seguro"))))),IF(BG116=1,"Muy Baja",IF(BG116=2,"Baja",IF(BG116=3,"Media",IF(BG116=4,"Alta","Muy Alta")))))</f>
        <v>Muy Baja</v>
      </c>
      <c r="BI116" s="447">
        <f>ROUND(AR116-SUM(BE116:BE119),0)</f>
        <v>2</v>
      </c>
      <c r="BJ116" s="447" t="str">
        <f>IF(BI116=1,"Insignificante",IF(BI116=2,"Menor",IF(BI116=3,"Moderado",IF(BI116=4,"Mayor","Catastrófico"))))</f>
        <v>Menor</v>
      </c>
      <c r="BK116" s="450">
        <f>_xlfn.NUMBERVALUE(CONCATENATE(BG116,BI116),"##")</f>
        <v>12</v>
      </c>
      <c r="BL116" s="453" t="str">
        <f>+VLOOKUP(BK116,Datos!$I$37:$J$65,2,FALSE)</f>
        <v>BAJO</v>
      </c>
      <c r="BM116" s="456" t="s">
        <v>233</v>
      </c>
      <c r="BN116" s="189"/>
      <c r="BO116" s="185"/>
      <c r="BP116" s="185"/>
      <c r="BQ116" s="185"/>
      <c r="BR116" s="190"/>
    </row>
    <row r="117" spans="1:70" ht="53.5" customHeight="1" thickBot="1" x14ac:dyDescent="0.4">
      <c r="A117" s="476"/>
      <c r="B117" s="479"/>
      <c r="C117" s="326" t="s">
        <v>142</v>
      </c>
      <c r="D117" s="457"/>
      <c r="E117" s="482"/>
      <c r="F117" s="457"/>
      <c r="G117" s="460"/>
      <c r="H117" s="460"/>
      <c r="I117" s="484"/>
      <c r="J117" s="484"/>
      <c r="K117" s="484"/>
      <c r="L117" s="487"/>
      <c r="M117" s="460"/>
      <c r="N117" s="460"/>
      <c r="O117" s="460"/>
      <c r="P117" s="460"/>
      <c r="Q117" s="460"/>
      <c r="R117" s="460"/>
      <c r="S117" s="460"/>
      <c r="T117" s="460"/>
      <c r="U117" s="460"/>
      <c r="V117" s="460"/>
      <c r="W117" s="460"/>
      <c r="X117" s="460"/>
      <c r="Y117" s="460"/>
      <c r="Z117" s="460"/>
      <c r="AA117" s="460"/>
      <c r="AB117" s="460"/>
      <c r="AC117" s="460"/>
      <c r="AD117" s="460"/>
      <c r="AE117" s="460"/>
      <c r="AF117" s="460"/>
      <c r="AG117" s="460"/>
      <c r="AH117" s="460"/>
      <c r="AI117" s="460"/>
      <c r="AJ117" s="463"/>
      <c r="AK117" s="466"/>
      <c r="AL117" s="466"/>
      <c r="AM117" s="463"/>
      <c r="AN117" s="463"/>
      <c r="AO117" s="463"/>
      <c r="AP117" s="448"/>
      <c r="AQ117" s="448"/>
      <c r="AR117" s="448"/>
      <c r="AS117" s="468"/>
      <c r="AT117" s="470"/>
      <c r="AU117" s="473"/>
      <c r="AV117" s="192" t="s">
        <v>555</v>
      </c>
      <c r="AW117" s="193" t="s">
        <v>556</v>
      </c>
      <c r="AX117" s="193" t="s">
        <v>557</v>
      </c>
      <c r="AY117" s="194" t="s">
        <v>12</v>
      </c>
      <c r="AZ117" s="194" t="s">
        <v>5</v>
      </c>
      <c r="BA117" s="194" t="s">
        <v>3</v>
      </c>
      <c r="BB117" s="194" t="s">
        <v>32</v>
      </c>
      <c r="BC117" s="191" t="s">
        <v>7</v>
      </c>
      <c r="BD117" s="195">
        <f>IF(AY117=Datos!$C$63,Datos!$C$73,IF(AY117=Datos!$C$64,Datos!$C$74,IF(AY117=Datos!$C$65,Datos!$C$75,"Revisar")))+IF(AZ117=Datos!$D$63,Datos!$D$73,IF(AZ117=Datos!$D$64,Datos!$D$74,"Revisar"))+IF(BA117=Datos!$E$63,Datos!$E$73,IF(BA117=Datos!$E$64,Datos!$E$74,"Revisar"))+IF(BC117=Datos!$G$63,Datos!$G$73,IF(BC117=Datos!$G$64,Datos!$G$74,IF(BC117=Datos!$G$65,Datos!$G$75,"Revisar")))</f>
        <v>0.54999999999999993</v>
      </c>
      <c r="BE117" s="195">
        <f>IF(AY117=Datos!$C$65,BD117,0)</f>
        <v>0</v>
      </c>
      <c r="BF117" s="195">
        <f>IF(OR(AY117=Datos!$C$63,AY117=Datos!$C$64),BD117,0)</f>
        <v>0.54999999999999993</v>
      </c>
      <c r="BG117" s="448"/>
      <c r="BH117" s="448"/>
      <c r="BI117" s="448"/>
      <c r="BJ117" s="448"/>
      <c r="BK117" s="451"/>
      <c r="BL117" s="454"/>
      <c r="BM117" s="457"/>
      <c r="BN117" s="196"/>
      <c r="BO117" s="191"/>
      <c r="BP117" s="191"/>
      <c r="BQ117" s="191"/>
      <c r="BR117" s="197"/>
    </row>
    <row r="118" spans="1:70" ht="53.5" customHeight="1" thickBot="1" x14ac:dyDescent="0.4">
      <c r="A118" s="476"/>
      <c r="B118" s="479"/>
      <c r="C118" s="326" t="s">
        <v>142</v>
      </c>
      <c r="D118" s="457"/>
      <c r="E118" s="482"/>
      <c r="F118" s="457"/>
      <c r="G118" s="460"/>
      <c r="H118" s="460"/>
      <c r="I118" s="484"/>
      <c r="J118" s="484"/>
      <c r="K118" s="484"/>
      <c r="L118" s="487"/>
      <c r="M118" s="460"/>
      <c r="N118" s="460"/>
      <c r="O118" s="460"/>
      <c r="P118" s="460"/>
      <c r="Q118" s="460"/>
      <c r="R118" s="460"/>
      <c r="S118" s="460"/>
      <c r="T118" s="460"/>
      <c r="U118" s="460"/>
      <c r="V118" s="460"/>
      <c r="W118" s="460"/>
      <c r="X118" s="460"/>
      <c r="Y118" s="460"/>
      <c r="Z118" s="460"/>
      <c r="AA118" s="460"/>
      <c r="AB118" s="460"/>
      <c r="AC118" s="460"/>
      <c r="AD118" s="460"/>
      <c r="AE118" s="460"/>
      <c r="AF118" s="460"/>
      <c r="AG118" s="460"/>
      <c r="AH118" s="460"/>
      <c r="AI118" s="460"/>
      <c r="AJ118" s="463"/>
      <c r="AK118" s="466"/>
      <c r="AL118" s="466"/>
      <c r="AM118" s="463"/>
      <c r="AN118" s="463"/>
      <c r="AO118" s="463"/>
      <c r="AP118" s="448"/>
      <c r="AQ118" s="448"/>
      <c r="AR118" s="448"/>
      <c r="AS118" s="468"/>
      <c r="AT118" s="470"/>
      <c r="AU118" s="473"/>
      <c r="AV118" s="427" t="s">
        <v>540</v>
      </c>
      <c r="AW118" s="193" t="s">
        <v>541</v>
      </c>
      <c r="AX118" s="226" t="s">
        <v>542</v>
      </c>
      <c r="AY118" s="194" t="s">
        <v>4</v>
      </c>
      <c r="AZ118" s="194" t="s">
        <v>5</v>
      </c>
      <c r="BA118" s="194" t="s">
        <v>11</v>
      </c>
      <c r="BB118" s="194" t="s">
        <v>32</v>
      </c>
      <c r="BC118" s="191" t="s">
        <v>7</v>
      </c>
      <c r="BD118" s="195">
        <f>IF(AY118=Datos!$C$63,Datos!$C$73,IF(AY118=Datos!$C$64,Datos!$C$74,IF(AY118=Datos!$C$65,Datos!$C$75,"Revisar")))+IF(AZ118=Datos!$D$63,Datos!$D$73,IF(AZ118=Datos!$D$64,Datos!$D$74,"Revisar"))+IF(BA118=Datos!$E$63,Datos!$E$73,IF(BA118=Datos!$E$64,Datos!$E$74,"Revisar"))+IF(BC118=Datos!$G$63,Datos!$G$73,IF(BC118=Datos!$G$64,Datos!$G$74,IF(BC118=Datos!$G$65,Datos!$G$75,"Revisar")))</f>
        <v>0.5</v>
      </c>
      <c r="BE118" s="195">
        <f>IF(AY118=Datos!$C$65,BD118,0)</f>
        <v>0</v>
      </c>
      <c r="BF118" s="195">
        <f>IF(OR(AY118=Datos!$C$63,AY118=Datos!$C$64),BD118,0)</f>
        <v>0.5</v>
      </c>
      <c r="BG118" s="448"/>
      <c r="BH118" s="448"/>
      <c r="BI118" s="448"/>
      <c r="BJ118" s="448"/>
      <c r="BK118" s="451"/>
      <c r="BL118" s="454"/>
      <c r="BM118" s="457"/>
      <c r="BN118" s="200"/>
      <c r="BO118" s="200"/>
      <c r="BP118" s="200"/>
      <c r="BQ118" s="200"/>
      <c r="BR118" s="201"/>
    </row>
    <row r="119" spans="1:70" ht="53.5" customHeight="1" thickBot="1" x14ac:dyDescent="0.4">
      <c r="A119" s="477"/>
      <c r="B119" s="480"/>
      <c r="C119" s="326" t="s">
        <v>142</v>
      </c>
      <c r="D119" s="458"/>
      <c r="E119" s="483"/>
      <c r="F119" s="458"/>
      <c r="G119" s="461"/>
      <c r="H119" s="461"/>
      <c r="I119" s="485"/>
      <c r="J119" s="485"/>
      <c r="K119" s="485"/>
      <c r="L119" s="488"/>
      <c r="M119" s="461"/>
      <c r="N119" s="461"/>
      <c r="O119" s="461"/>
      <c r="P119" s="461"/>
      <c r="Q119" s="461"/>
      <c r="R119" s="461"/>
      <c r="S119" s="461"/>
      <c r="T119" s="461"/>
      <c r="U119" s="461"/>
      <c r="V119" s="461"/>
      <c r="W119" s="461"/>
      <c r="X119" s="461"/>
      <c r="Y119" s="461"/>
      <c r="Z119" s="461"/>
      <c r="AA119" s="461"/>
      <c r="AB119" s="461"/>
      <c r="AC119" s="461"/>
      <c r="AD119" s="461"/>
      <c r="AE119" s="461"/>
      <c r="AF119" s="461"/>
      <c r="AG119" s="461"/>
      <c r="AH119" s="461"/>
      <c r="AI119" s="461"/>
      <c r="AJ119" s="464"/>
      <c r="AK119" s="467"/>
      <c r="AL119" s="467"/>
      <c r="AM119" s="464"/>
      <c r="AN119" s="464"/>
      <c r="AO119" s="464"/>
      <c r="AP119" s="449"/>
      <c r="AQ119" s="449"/>
      <c r="AR119" s="449"/>
      <c r="AS119" s="469"/>
      <c r="AT119" s="471"/>
      <c r="AU119" s="474"/>
      <c r="AV119" s="224" t="s">
        <v>569</v>
      </c>
      <c r="AW119" s="204" t="s">
        <v>570</v>
      </c>
      <c r="AX119" s="204" t="s">
        <v>571</v>
      </c>
      <c r="AY119" s="205" t="s">
        <v>20</v>
      </c>
      <c r="AZ119" s="205" t="s">
        <v>5</v>
      </c>
      <c r="BA119" s="205" t="s">
        <v>11</v>
      </c>
      <c r="BB119" s="205" t="s">
        <v>33</v>
      </c>
      <c r="BC119" s="202" t="s">
        <v>7</v>
      </c>
      <c r="BD119" s="206">
        <f>IF(AY119=Datos!$C$63,Datos!$C$73,IF(AY119=Datos!$C$64,Datos!$C$74,IF(AY119=Datos!$C$65,Datos!$C$75,"Revisar")))+IF(AZ119=Datos!$D$63,Datos!$D$73,IF(AZ119=Datos!$D$64,Datos!$D$74,"Revisar"))+IF(BA119=Datos!$E$63,Datos!$E$73,IF(BA119=Datos!$E$64,Datos!$E$74,"Revisar"))+IF(BC119=Datos!$G$63,Datos!$G$73,IF(BC119=Datos!$G$64,Datos!$G$74,IF(BC119=Datos!$G$65,Datos!$G$75,"Revisar")))</f>
        <v>0.35</v>
      </c>
      <c r="BE119" s="206">
        <f>IF(AY119=Datos!$C$65,BD119,0)</f>
        <v>0.35</v>
      </c>
      <c r="BF119" s="206">
        <f>IF(OR(AY119=Datos!$C$63,AY119=Datos!$C$64),BD119,0)</f>
        <v>0</v>
      </c>
      <c r="BG119" s="449"/>
      <c r="BH119" s="449"/>
      <c r="BI119" s="449"/>
      <c r="BJ119" s="449"/>
      <c r="BK119" s="452"/>
      <c r="BL119" s="455"/>
      <c r="BM119" s="458"/>
      <c r="BN119" s="207"/>
      <c r="BO119" s="207"/>
      <c r="BP119" s="207"/>
      <c r="BQ119" s="207"/>
      <c r="BR119" s="208"/>
    </row>
    <row r="120" spans="1:70" s="138" customFormat="1" ht="41.15" customHeight="1" thickBot="1" x14ac:dyDescent="0.35">
      <c r="A120" s="496">
        <v>1</v>
      </c>
      <c r="B120" s="497" t="s">
        <v>132</v>
      </c>
      <c r="C120" s="326" t="s">
        <v>66</v>
      </c>
      <c r="D120" s="498" t="s">
        <v>66</v>
      </c>
      <c r="E120" s="499" t="s">
        <v>189</v>
      </c>
      <c r="F120" s="498" t="s">
        <v>126</v>
      </c>
      <c r="G120" s="495" t="s">
        <v>1</v>
      </c>
      <c r="H120" s="495" t="s">
        <v>70</v>
      </c>
      <c r="I120" s="495" t="s">
        <v>446</v>
      </c>
      <c r="J120" s="495" t="s">
        <v>447</v>
      </c>
      <c r="K120" s="495" t="s">
        <v>448</v>
      </c>
      <c r="L120" s="501" t="str">
        <f>CONCATENATE(I120," ",J120," ",K120)</f>
        <v>Posibilidad de afectación económica por el incumplimiento en la etapa precontractual debido a la inobservancia de los procedimientos de selección</v>
      </c>
      <c r="M120" s="495" t="s">
        <v>0</v>
      </c>
      <c r="N120" s="495" t="s">
        <v>79</v>
      </c>
      <c r="O120" s="495" t="s">
        <v>78</v>
      </c>
      <c r="P120" s="495" t="s">
        <v>78</v>
      </c>
      <c r="Q120" s="495"/>
      <c r="R120" s="495"/>
      <c r="S120" s="495"/>
      <c r="T120" s="495"/>
      <c r="U120" s="495"/>
      <c r="V120" s="495"/>
      <c r="W120" s="495"/>
      <c r="X120" s="495"/>
      <c r="Y120" s="495"/>
      <c r="Z120" s="495"/>
      <c r="AA120" s="495"/>
      <c r="AB120" s="495"/>
      <c r="AC120" s="495"/>
      <c r="AD120" s="495"/>
      <c r="AE120" s="495"/>
      <c r="AF120" s="495"/>
      <c r="AG120" s="495"/>
      <c r="AH120" s="495"/>
      <c r="AI120" s="495"/>
      <c r="AJ120" s="489">
        <f>COUNTIF(Q120:AI123,"Si")</f>
        <v>0</v>
      </c>
      <c r="AK120" s="490">
        <f>IF((COUNTIF(P120:AI123,"Si"))&lt;=0,0,(IF((COUNTIF(P120:AI123,"Si"))&lt;=5,3,(IF(COUNTIF(P120:AI123,"Si")&lt;=11,4,5)))))</f>
        <v>0</v>
      </c>
      <c r="AL120" s="490">
        <f>IF((COUNTIF(P120:AI123,"Si"))&lt;=0,0,(IF((COUNTIF(P120:AI123,"Si"))&lt;=5,"MODERADO",(IF(COUNTIF(P120:AI123,"Si")&lt;=11,"ALTO","EXTREMO")))))</f>
        <v>0</v>
      </c>
      <c r="AM120" s="489">
        <v>150</v>
      </c>
      <c r="AN120" s="489"/>
      <c r="AO120" s="489" t="str">
        <f>IF(AN120="Rara vez",1,(IF(AN120="Improbable",2,(IF(AN120="Posible",3,IF(AN120="Probable",4,IF(AN120="Seguro",5,"Revisar")))))))</f>
        <v>Revisar</v>
      </c>
      <c r="AP120" s="491">
        <f>IF(F120="Corrupción",AO120,IF(AM120&lt;=2,1,IF(AM120&lt;=24,2,IF(AM120&lt;=500,3,IF(AM120&lt;=5000,4,IF(AM120&gt;5000,5,"Revisar"))))))</f>
        <v>3</v>
      </c>
      <c r="AQ120" s="491" t="str">
        <f>IF(F120="Corrupción",(IF(AP120=1,"Rara Vez",IF(AP120=2,"Improbable",IF(AP120=3,"Posible",IF(AP120=4,"Probable",IF(AP120=5,"Seguro","Revisar")))))),IF(AP120=1,"Muy Baja",IF(AP120=2,"Baja",IF(AP120=3,"Media",IF(AP120=4,"Alta","Muy Alta")))))</f>
        <v>Media</v>
      </c>
      <c r="AR120" s="491">
        <f>IF(F120="Corrupción",AK120,(ROUND(((VLOOKUP(N120,Datos!$B$25:$C$29,2,FALSE)*Datos!$B$32)+(VLOOKUP(O120,Datos!$B$25:$C$29,2,FALSE)*Datos!$C$32)+(VLOOKUP(P120,Datos!$B$25:$C$29,2,FALSE)*Datos!$D$32))*5,0)))</f>
        <v>2</v>
      </c>
      <c r="AS120" s="491" t="str">
        <f>IF(AR120=1,"Insignificante",IF(AR120=2,"Menor",IF(AR120=3,"Moderado",IF(AR120=4,"Mayor","Catastrófico"))))</f>
        <v>Menor</v>
      </c>
      <c r="AT120" s="502">
        <f>_xlfn.NUMBERVALUE(CONCATENATE(AP120,AR120),"##")</f>
        <v>32</v>
      </c>
      <c r="AU120" s="494" t="str">
        <f>VLOOKUP(AT120,Datos!$I$37:$J$61,2,FALSE)</f>
        <v>MODERADO</v>
      </c>
      <c r="AV120" s="186" t="s">
        <v>449</v>
      </c>
      <c r="AW120" s="187" t="s">
        <v>189</v>
      </c>
      <c r="AX120" s="187" t="s">
        <v>450</v>
      </c>
      <c r="AY120" s="188" t="s">
        <v>4</v>
      </c>
      <c r="AZ120" s="188" t="s">
        <v>5</v>
      </c>
      <c r="BA120" s="188" t="s">
        <v>3</v>
      </c>
      <c r="BB120" s="188" t="s">
        <v>32</v>
      </c>
      <c r="BC120" s="185" t="s">
        <v>7</v>
      </c>
      <c r="BD120" s="145">
        <f>IF(AY120=Datos!$C$63,Datos!$C$73,IF(AY120=Datos!$C$64,Datos!$C$74,IF(AY120=Datos!$C$65,Datos!$C$75,"Revisar")))+IF(AZ120=Datos!$D$63,Datos!$D$73,IF(AZ120=Datos!$D$64,Datos!$D$74,"Revisar"))+IF(BA120=Datos!$E$63,Datos!$E$73,IF(BA120=Datos!$E$64,Datos!$E$74,"Revisar"))+IF(BC120=Datos!$G$63,Datos!$G$73,IF(BC120=Datos!$G$64,Datos!$G$74,IF(BC120=Datos!$G$65,Datos!$G$75,"Revisar")))</f>
        <v>0.65</v>
      </c>
      <c r="BE120" s="145">
        <f>IF(AY120=Datos!$C$65,BD120,0)</f>
        <v>0</v>
      </c>
      <c r="BF120" s="145">
        <f>IF(OR(AY120=Datos!$C$63,AY120=Datos!$C$64),BD120,0)</f>
        <v>0.65</v>
      </c>
      <c r="BG120" s="491">
        <f>IF(ROUND(AP120-SUM(BF120:BF123),0)&lt;=0,1,ROUND(AP120-SUM(BF120:BF123),0))</f>
        <v>2</v>
      </c>
      <c r="BH120" s="491" t="str">
        <f>IF(F120="Corrupción",(IF(BG120=1,"Rara Vez",IF(BG120=2,"Improbable",IF(BG120=3,"Posible",IF(BG120=4,"Probable","Seguro"))))),IF(BG120=1,"Muy Baja",IF(BG120=2,"Baja",IF(BG120=3,"Media",IF(BG120=4,"Alta","Muy Alta")))))</f>
        <v>Baja</v>
      </c>
      <c r="BI120" s="491">
        <f>ROUND(AR120-SUM(BE120:BE123),0)</f>
        <v>2</v>
      </c>
      <c r="BJ120" s="491" t="str">
        <f>IF(BI120=1,"Insignificante",IF(BI120=2,"Menor",IF(BI120=3,"Moderado",IF(BI120=4,"Mayor","Catastrófico"))))</f>
        <v>Menor</v>
      </c>
      <c r="BK120" s="505">
        <f>_xlfn.NUMBERVALUE(CONCATENATE(BG120,BI120),"##")</f>
        <v>22</v>
      </c>
      <c r="BL120" s="506" t="str">
        <f>+VLOOKUP(BK120,Datos!$I$37:$J$65,2,FALSE)</f>
        <v>MODERADO</v>
      </c>
      <c r="BM120" s="498" t="s">
        <v>236</v>
      </c>
      <c r="BN120" s="189" t="s">
        <v>451</v>
      </c>
      <c r="BO120" s="185" t="s">
        <v>452</v>
      </c>
      <c r="BP120" s="222">
        <v>45870</v>
      </c>
      <c r="BQ120" s="185" t="s">
        <v>453</v>
      </c>
      <c r="BR120" s="190" t="s">
        <v>454</v>
      </c>
    </row>
    <row r="121" spans="1:70" ht="41.15" customHeight="1" thickBot="1" x14ac:dyDescent="0.4">
      <c r="A121" s="476"/>
      <c r="B121" s="479"/>
      <c r="C121" s="326" t="s">
        <v>66</v>
      </c>
      <c r="D121" s="457"/>
      <c r="E121" s="482"/>
      <c r="F121" s="457"/>
      <c r="G121" s="460"/>
      <c r="H121" s="460"/>
      <c r="I121" s="460"/>
      <c r="J121" s="460"/>
      <c r="K121" s="460"/>
      <c r="L121" s="487"/>
      <c r="M121" s="460"/>
      <c r="N121" s="460"/>
      <c r="O121" s="460"/>
      <c r="P121" s="460"/>
      <c r="Q121" s="460"/>
      <c r="R121" s="460"/>
      <c r="S121" s="460"/>
      <c r="T121" s="460"/>
      <c r="U121" s="460"/>
      <c r="V121" s="460"/>
      <c r="W121" s="460"/>
      <c r="X121" s="460"/>
      <c r="Y121" s="460"/>
      <c r="Z121" s="460"/>
      <c r="AA121" s="460"/>
      <c r="AB121" s="460"/>
      <c r="AC121" s="460"/>
      <c r="AD121" s="460"/>
      <c r="AE121" s="460"/>
      <c r="AF121" s="460"/>
      <c r="AG121" s="460"/>
      <c r="AH121" s="460"/>
      <c r="AI121" s="460"/>
      <c r="AJ121" s="463"/>
      <c r="AK121" s="466"/>
      <c r="AL121" s="466"/>
      <c r="AM121" s="463"/>
      <c r="AN121" s="463"/>
      <c r="AO121" s="463"/>
      <c r="AP121" s="448"/>
      <c r="AQ121" s="448"/>
      <c r="AR121" s="448"/>
      <c r="AS121" s="448"/>
      <c r="AT121" s="503"/>
      <c r="AU121" s="473"/>
      <c r="AV121" s="219" t="s">
        <v>455</v>
      </c>
      <c r="AW121" s="193" t="s">
        <v>189</v>
      </c>
      <c r="AX121" s="193" t="s">
        <v>456</v>
      </c>
      <c r="AY121" s="194" t="s">
        <v>4</v>
      </c>
      <c r="AZ121" s="194" t="s">
        <v>5</v>
      </c>
      <c r="BA121" s="194" t="s">
        <v>3</v>
      </c>
      <c r="BB121" s="194" t="s">
        <v>33</v>
      </c>
      <c r="BC121" s="191" t="s">
        <v>7</v>
      </c>
      <c r="BD121" s="195">
        <f>IF(AY121=Datos!$C$63,Datos!$C$73,IF(AY121=Datos!$C$64,Datos!$C$74,IF(AY121=Datos!$C$65,Datos!$C$75,"Revisar")))+IF(AZ121=Datos!$D$63,Datos!$D$73,IF(AZ121=Datos!$D$64,Datos!$D$74,"Revisar"))+IF(BA121=Datos!$E$63,Datos!$E$73,IF(BA121=Datos!$E$64,Datos!$E$74,"Revisar"))+IF(BC121=Datos!$G$63,Datos!$G$73,IF(BC121=Datos!$G$64,Datos!$G$74,IF(BC121=Datos!$G$65,Datos!$G$75,"Revisar")))</f>
        <v>0.65</v>
      </c>
      <c r="BE121" s="195">
        <f>IF(AY121=Datos!$C$65,BD121,0)</f>
        <v>0</v>
      </c>
      <c r="BF121" s="195">
        <f>IF(OR(AY121=Datos!$C$63,AY121=Datos!$C$64),BD121,0)</f>
        <v>0.65</v>
      </c>
      <c r="BG121" s="448"/>
      <c r="BH121" s="448"/>
      <c r="BI121" s="448"/>
      <c r="BJ121" s="448"/>
      <c r="BK121" s="451"/>
      <c r="BL121" s="454"/>
      <c r="BM121" s="457"/>
      <c r="BN121" s="196"/>
      <c r="BO121" s="191"/>
      <c r="BP121" s="191"/>
      <c r="BQ121" s="191"/>
      <c r="BR121" s="197"/>
    </row>
    <row r="122" spans="1:70" ht="41.15" customHeight="1" thickBot="1" x14ac:dyDescent="0.4">
      <c r="A122" s="476"/>
      <c r="B122" s="479"/>
      <c r="C122" s="326" t="s">
        <v>66</v>
      </c>
      <c r="D122" s="457"/>
      <c r="E122" s="482"/>
      <c r="F122" s="457"/>
      <c r="G122" s="460"/>
      <c r="H122" s="460"/>
      <c r="I122" s="460"/>
      <c r="J122" s="460"/>
      <c r="K122" s="460"/>
      <c r="L122" s="487"/>
      <c r="M122" s="460"/>
      <c r="N122" s="460"/>
      <c r="O122" s="460"/>
      <c r="P122" s="460"/>
      <c r="Q122" s="460"/>
      <c r="R122" s="460"/>
      <c r="S122" s="460"/>
      <c r="T122" s="460"/>
      <c r="U122" s="460"/>
      <c r="V122" s="460"/>
      <c r="W122" s="460"/>
      <c r="X122" s="460"/>
      <c r="Y122" s="460"/>
      <c r="Z122" s="460"/>
      <c r="AA122" s="460"/>
      <c r="AB122" s="460"/>
      <c r="AC122" s="460"/>
      <c r="AD122" s="460"/>
      <c r="AE122" s="460"/>
      <c r="AF122" s="460"/>
      <c r="AG122" s="460"/>
      <c r="AH122" s="460"/>
      <c r="AI122" s="460"/>
      <c r="AJ122" s="463"/>
      <c r="AK122" s="466"/>
      <c r="AL122" s="466"/>
      <c r="AM122" s="463"/>
      <c r="AN122" s="463"/>
      <c r="AO122" s="463"/>
      <c r="AP122" s="448"/>
      <c r="AQ122" s="448"/>
      <c r="AR122" s="448"/>
      <c r="AS122" s="448"/>
      <c r="AT122" s="503"/>
      <c r="AU122" s="473"/>
      <c r="AV122" s="219"/>
      <c r="AW122" s="193"/>
      <c r="AX122" s="193"/>
      <c r="AY122" s="194"/>
      <c r="AZ122" s="194"/>
      <c r="BA122" s="194"/>
      <c r="BB122" s="194"/>
      <c r="BC122" s="191"/>
      <c r="BD122" s="195" t="e">
        <f>IF(AY122=Datos!$C$63,Datos!$C$73,IF(AY122=Datos!$C$64,Datos!$C$74,IF(AY122=Datos!$C$65,Datos!$C$75,"Revisar")))+IF(AZ122=Datos!$D$63,Datos!$D$73,IF(AZ122=Datos!$D$64,Datos!$D$74,"Revisar"))+IF(BA122=Datos!$E$63,Datos!$E$73,IF(BA122=Datos!$E$64,Datos!$E$74,"Revisar"))+IF(BC122=Datos!$G$63,Datos!$G$73,IF(BC122=Datos!$G$64,Datos!$G$74,IF(BC122=Datos!$G$65,Datos!$G$75,"Revisar")))</f>
        <v>#VALUE!</v>
      </c>
      <c r="BE122" s="195">
        <f>IF(AY122=Datos!$C$65,BD122,0)</f>
        <v>0</v>
      </c>
      <c r="BF122" s="195">
        <f>IF(OR(AY122=Datos!$C$63,AY122=Datos!$C$64),BD122,0)</f>
        <v>0</v>
      </c>
      <c r="BG122" s="448"/>
      <c r="BH122" s="448"/>
      <c r="BI122" s="448"/>
      <c r="BJ122" s="448"/>
      <c r="BK122" s="451"/>
      <c r="BL122" s="454"/>
      <c r="BM122" s="457"/>
      <c r="BN122" s="200"/>
      <c r="BO122" s="200"/>
      <c r="BP122" s="200"/>
      <c r="BQ122" s="200"/>
      <c r="BR122" s="201"/>
    </row>
    <row r="123" spans="1:70" ht="41.15" customHeight="1" thickBot="1" x14ac:dyDescent="0.4">
      <c r="A123" s="477"/>
      <c r="B123" s="480"/>
      <c r="C123" s="326" t="s">
        <v>66</v>
      </c>
      <c r="D123" s="458"/>
      <c r="E123" s="483"/>
      <c r="F123" s="458"/>
      <c r="G123" s="461"/>
      <c r="H123" s="461"/>
      <c r="I123" s="461"/>
      <c r="J123" s="461"/>
      <c r="K123" s="461"/>
      <c r="L123" s="488"/>
      <c r="M123" s="461"/>
      <c r="N123" s="461"/>
      <c r="O123" s="461"/>
      <c r="P123" s="461"/>
      <c r="Q123" s="461"/>
      <c r="R123" s="461"/>
      <c r="S123" s="461"/>
      <c r="T123" s="461"/>
      <c r="U123" s="461"/>
      <c r="V123" s="461"/>
      <c r="W123" s="461"/>
      <c r="X123" s="461"/>
      <c r="Y123" s="461"/>
      <c r="Z123" s="461"/>
      <c r="AA123" s="461"/>
      <c r="AB123" s="461"/>
      <c r="AC123" s="461"/>
      <c r="AD123" s="461"/>
      <c r="AE123" s="461"/>
      <c r="AF123" s="461"/>
      <c r="AG123" s="461"/>
      <c r="AH123" s="461"/>
      <c r="AI123" s="461"/>
      <c r="AJ123" s="464"/>
      <c r="AK123" s="467"/>
      <c r="AL123" s="467"/>
      <c r="AM123" s="464"/>
      <c r="AN123" s="464"/>
      <c r="AO123" s="464"/>
      <c r="AP123" s="449"/>
      <c r="AQ123" s="449"/>
      <c r="AR123" s="449"/>
      <c r="AS123" s="449"/>
      <c r="AT123" s="504"/>
      <c r="AU123" s="474"/>
      <c r="AV123" s="244"/>
      <c r="AW123" s="204"/>
      <c r="AX123" s="204"/>
      <c r="AY123" s="205"/>
      <c r="AZ123" s="205"/>
      <c r="BA123" s="205"/>
      <c r="BB123" s="205"/>
      <c r="BC123" s="202"/>
      <c r="BD123" s="206"/>
      <c r="BE123" s="206"/>
      <c r="BF123" s="206"/>
      <c r="BG123" s="449"/>
      <c r="BH123" s="449"/>
      <c r="BI123" s="449"/>
      <c r="BJ123" s="449"/>
      <c r="BK123" s="452"/>
      <c r="BL123" s="455"/>
      <c r="BM123" s="458"/>
      <c r="BN123" s="207"/>
      <c r="BO123" s="207"/>
      <c r="BP123" s="207"/>
      <c r="BQ123" s="207"/>
      <c r="BR123" s="208"/>
    </row>
    <row r="124" spans="1:70" s="138" customFormat="1" ht="41.15" customHeight="1" thickBot="1" x14ac:dyDescent="0.35">
      <c r="A124" s="514">
        <v>2</v>
      </c>
      <c r="B124" s="478" t="s">
        <v>132</v>
      </c>
      <c r="C124" s="326" t="s">
        <v>66</v>
      </c>
      <c r="D124" s="456" t="s">
        <v>66</v>
      </c>
      <c r="E124" s="481" t="s">
        <v>189</v>
      </c>
      <c r="F124" s="456" t="s">
        <v>126</v>
      </c>
      <c r="G124" s="459" t="s">
        <v>1</v>
      </c>
      <c r="H124" s="484" t="s">
        <v>70</v>
      </c>
      <c r="I124" s="484" t="s">
        <v>307</v>
      </c>
      <c r="J124" s="484" t="s">
        <v>457</v>
      </c>
      <c r="K124" s="484" t="s">
        <v>458</v>
      </c>
      <c r="L124" s="486" t="str">
        <f>CONCATENATE(I124," ",J124," ",K124)</f>
        <v>Posibilidad de afectación operacional por la inexactitud de los inventarios debido a la falta de verificación fisica</v>
      </c>
      <c r="M124" s="459" t="s">
        <v>0</v>
      </c>
      <c r="N124" s="459" t="s">
        <v>125</v>
      </c>
      <c r="O124" s="459" t="s">
        <v>125</v>
      </c>
      <c r="P124" s="569" t="s">
        <v>125</v>
      </c>
      <c r="Q124" s="569"/>
      <c r="R124" s="569"/>
      <c r="S124" s="573"/>
      <c r="T124" s="573"/>
      <c r="U124" s="573"/>
      <c r="V124" s="569"/>
      <c r="W124" s="569"/>
      <c r="X124" s="569"/>
      <c r="Y124" s="569"/>
      <c r="Z124" s="569"/>
      <c r="AA124" s="569"/>
      <c r="AB124" s="569"/>
      <c r="AC124" s="569"/>
      <c r="AD124" s="569"/>
      <c r="AE124" s="569"/>
      <c r="AF124" s="569"/>
      <c r="AG124" s="569"/>
      <c r="AH124" s="569"/>
      <c r="AI124" s="569"/>
      <c r="AJ124" s="570">
        <f>COUNTIF(Q124:AI127,"Si")</f>
        <v>0</v>
      </c>
      <c r="AK124" s="571">
        <f>IF((COUNTIF(P124:AI127,"Si"))&lt;=0,0,(IF((COUNTIF(P124:AI127,"Si"))&lt;=5,3,(IF(COUNTIF(P124:AI127,"Si")&lt;=11,4,5)))))</f>
        <v>0</v>
      </c>
      <c r="AL124" s="571">
        <f>IF((COUNTIF(P124:AI127,"Si"))&lt;=0,0,(IF((COUNTIF(P124:AI127,"Si"))&lt;=5,"MODERADO",(IF(COUNTIF(P124:AI127,"Si")&lt;=11,"ALTO","EXTREMO")))))</f>
        <v>0</v>
      </c>
      <c r="AM124" s="570">
        <v>144</v>
      </c>
      <c r="AN124" s="570"/>
      <c r="AO124" s="570" t="str">
        <f t="shared" ref="AO124" si="60">IF(AN124="Rara vez",1,(IF(AN124="Improbable",2,(IF(AN124="Posible",3,IF(AN124="Probable",4,IF(AN124="Seguro",5,"Revisar")))))))</f>
        <v>Revisar</v>
      </c>
      <c r="AP124" s="555">
        <f t="shared" ref="AP124" si="61">IF(F124="Corrupción",AO124,IF(AM124&lt;=2,1,IF(AM124&lt;=24,2,IF(AM124&lt;=500,3,IF(AM124&lt;=5000,4,IF(AM124&gt;5000,5,"Revisar"))))))</f>
        <v>3</v>
      </c>
      <c r="AQ124" s="555" t="str">
        <f t="shared" ref="AQ124" si="62">IF(F124="Corrupción",(IF(AP124=1,"Rara Vez",IF(AP124=2,"Improbable",IF(AP124=3,"Posible",IF(AP124=4,"Probable",IF(AP124=5,"Seguro","Revisar")))))),IF(AP124=1,"Muy Baja",IF(AP124=2,"Baja",IF(AP124=3,"Media",IF(AP124=4,"Alta","Muy Alta")))))</f>
        <v>Media</v>
      </c>
      <c r="AR124" s="555">
        <f>IF(F124="Corrupción",AK124,(ROUND(((VLOOKUP(N124,Datos!$B$25:$C$29,2,FALSE)*Datos!$B$32)+(VLOOKUP(O124,Datos!$B$25:$C$29,2,FALSE)*Datos!$C$32)+(VLOOKUP(P124,Datos!$B$25:$C$29,2,FALSE)*Datos!$D$32))*5,0)))</f>
        <v>1</v>
      </c>
      <c r="AS124" s="556" t="str">
        <f>IF(AR124=1,"Insignificante",IF(AR124=2,"Menor",IF(AR124=3,"Moderado",IF(AR124=4,"Mayor","Catastrófico"))))</f>
        <v>Insignificante</v>
      </c>
      <c r="AT124" s="558">
        <f>_xlfn.NUMBERVALUE(CONCATENATE(AP124,AR124),"##")</f>
        <v>31</v>
      </c>
      <c r="AU124" s="560" t="str">
        <f>VLOOKUP(AT124,Datos!$I$37:$J$61,2,FALSE)</f>
        <v>MODERADO</v>
      </c>
      <c r="AV124" s="215" t="s">
        <v>459</v>
      </c>
      <c r="AW124" s="342" t="s">
        <v>460</v>
      </c>
      <c r="AX124" s="342" t="s">
        <v>461</v>
      </c>
      <c r="AY124" s="343" t="s">
        <v>12</v>
      </c>
      <c r="AZ124" s="343" t="s">
        <v>5</v>
      </c>
      <c r="BA124" s="343" t="s">
        <v>3</v>
      </c>
      <c r="BB124" s="343" t="s">
        <v>32</v>
      </c>
      <c r="BC124" s="341" t="s">
        <v>7</v>
      </c>
      <c r="BD124" s="218">
        <f>IF(AY124=Datos!$C$63,Datos!$C$73,IF(AY124=Datos!$C$64,Datos!$C$74,IF(AY124=Datos!$C$65,Datos!$C$75,"Revisar")))+IF(AZ124=Datos!$D$63,Datos!$D$73,IF(AZ124=Datos!$D$64,Datos!$D$74,"Revisar"))+IF(BA124=Datos!$E$63,Datos!$E$73,IF(BA124=Datos!$E$64,Datos!$E$74,"Revisar"))+IF(BC124=Datos!$G$63,Datos!$G$73,IF(BC124=Datos!$G$64,Datos!$G$74,IF(BC124=Datos!$G$65,Datos!$G$75,"Revisar")))</f>
        <v>0.54999999999999993</v>
      </c>
      <c r="BE124" s="218">
        <f>IF(AY124=Datos!$C$65,BD124,0)</f>
        <v>0</v>
      </c>
      <c r="BF124" s="218">
        <f>IF(OR(AY124=Datos!$C$63,AY124=Datos!$C$64),BD124,0)</f>
        <v>0.54999999999999993</v>
      </c>
      <c r="BG124" s="555">
        <f>IF(ROUND(AP124-SUM(BF124:BF127),0)&lt;=0,1,ROUND(AP124-SUM(BF124:BF127),0))</f>
        <v>2</v>
      </c>
      <c r="BH124" s="555" t="str">
        <f>IF(F124="Corrupción",(IF(BG124=1,"Rara Vez",IF(BG124=2,"Improbable",IF(BG124=3,"Posible",IF(BG124=4,"Probable","Seguro"))))),IF(BG124=1,"Muy Baja",IF(BG124=2,"Baja",IF(BG124=3,"Media",IF(BG124=4,"Alta","Muy Alta")))))</f>
        <v>Baja</v>
      </c>
      <c r="BI124" s="555">
        <f>ROUND(AR124-SUM(BE124:BE127),0)</f>
        <v>1</v>
      </c>
      <c r="BJ124" s="555" t="str">
        <f>IF(BI124=1,"Insignificante",IF(BI124=2,"Menor",IF(BI124=3,"Moderado",IF(BI124=4,"Mayor","Catastrófico"))))</f>
        <v>Insignificante</v>
      </c>
      <c r="BK124" s="561">
        <f>_xlfn.NUMBERVALUE(CONCATENATE(BG124,BI124),"##")</f>
        <v>21</v>
      </c>
      <c r="BL124" s="562" t="str">
        <f>+VLOOKUP(BK124,Datos!$I$37:$J$65,2,FALSE)</f>
        <v>BAJO</v>
      </c>
      <c r="BM124" s="456" t="s">
        <v>233</v>
      </c>
      <c r="BN124" s="231"/>
      <c r="BO124" s="214"/>
      <c r="BP124" s="214"/>
      <c r="BQ124" s="214"/>
      <c r="BR124" s="232"/>
    </row>
    <row r="125" spans="1:70" ht="41.15" customHeight="1" thickBot="1" x14ac:dyDescent="0.4">
      <c r="A125" s="476"/>
      <c r="B125" s="479"/>
      <c r="C125" s="326" t="s">
        <v>66</v>
      </c>
      <c r="D125" s="457"/>
      <c r="E125" s="482"/>
      <c r="F125" s="457"/>
      <c r="G125" s="460"/>
      <c r="H125" s="484"/>
      <c r="I125" s="567"/>
      <c r="J125" s="484"/>
      <c r="K125" s="484"/>
      <c r="L125" s="487"/>
      <c r="M125" s="460"/>
      <c r="N125" s="460"/>
      <c r="O125" s="460"/>
      <c r="P125" s="525"/>
      <c r="Q125" s="525"/>
      <c r="R125" s="525"/>
      <c r="S125" s="573"/>
      <c r="T125" s="573"/>
      <c r="U125" s="573"/>
      <c r="V125" s="525"/>
      <c r="W125" s="525"/>
      <c r="X125" s="525"/>
      <c r="Y125" s="525"/>
      <c r="Z125" s="525"/>
      <c r="AA125" s="525"/>
      <c r="AB125" s="525"/>
      <c r="AC125" s="525"/>
      <c r="AD125" s="525"/>
      <c r="AE125" s="525"/>
      <c r="AF125" s="525"/>
      <c r="AG125" s="525"/>
      <c r="AH125" s="525"/>
      <c r="AI125" s="525"/>
      <c r="AJ125" s="528"/>
      <c r="AK125" s="531"/>
      <c r="AL125" s="531"/>
      <c r="AM125" s="528"/>
      <c r="AN125" s="528"/>
      <c r="AO125" s="528"/>
      <c r="AP125" s="534"/>
      <c r="AQ125" s="534"/>
      <c r="AR125" s="534"/>
      <c r="AS125" s="556"/>
      <c r="AT125" s="558"/>
      <c r="AU125" s="540"/>
      <c r="AV125" s="192"/>
      <c r="AW125" s="242"/>
      <c r="AX125" s="242"/>
      <c r="AY125" s="345"/>
      <c r="AZ125" s="345"/>
      <c r="BA125" s="345"/>
      <c r="BB125" s="345"/>
      <c r="BC125" s="344"/>
      <c r="BD125" s="195" t="e">
        <f>IF(AY125=Datos!$C$63,Datos!$C$73,IF(AY125=Datos!$C$64,Datos!$C$74,IF(AY125=Datos!$C$65,Datos!$C$75,"Revisar")))+IF(AZ125=Datos!$D$63,Datos!$D$73,IF(AZ125=Datos!$D$64,Datos!$D$74,"Revisar"))+IF(BA125=Datos!$E$63,Datos!$E$73,IF(BA125=Datos!$E$64,Datos!$E$74,"Revisar"))+IF(BC125=Datos!$G$63,Datos!$G$73,IF(BC125=Datos!$G$64,Datos!$G$74,IF(BC125=Datos!$G$65,Datos!$G$75,"Revisar")))</f>
        <v>#VALUE!</v>
      </c>
      <c r="BE125" s="195">
        <f>IF(AY125=Datos!$C$65,BD125,0)</f>
        <v>0</v>
      </c>
      <c r="BF125" s="195">
        <f>IF(OR(AY125=Datos!$C$63,AY125=Datos!$C$64),BD125,0)</f>
        <v>0</v>
      </c>
      <c r="BG125" s="534"/>
      <c r="BH125" s="534"/>
      <c r="BI125" s="534"/>
      <c r="BJ125" s="534"/>
      <c r="BK125" s="516"/>
      <c r="BL125" s="519"/>
      <c r="BM125" s="457"/>
      <c r="BN125" s="196"/>
      <c r="BO125" s="191"/>
      <c r="BP125" s="191"/>
      <c r="BQ125" s="191"/>
      <c r="BR125" s="197"/>
    </row>
    <row r="126" spans="1:70" ht="41.15" customHeight="1" thickBot="1" x14ac:dyDescent="0.4">
      <c r="A126" s="476"/>
      <c r="B126" s="479"/>
      <c r="C126" s="326" t="s">
        <v>66</v>
      </c>
      <c r="D126" s="457"/>
      <c r="E126" s="482"/>
      <c r="F126" s="457"/>
      <c r="G126" s="460"/>
      <c r="H126" s="484"/>
      <c r="I126" s="567"/>
      <c r="J126" s="484"/>
      <c r="K126" s="484"/>
      <c r="L126" s="487"/>
      <c r="M126" s="460"/>
      <c r="N126" s="460"/>
      <c r="O126" s="460"/>
      <c r="P126" s="525"/>
      <c r="Q126" s="525"/>
      <c r="R126" s="525"/>
      <c r="S126" s="573"/>
      <c r="T126" s="573"/>
      <c r="U126" s="573"/>
      <c r="V126" s="525"/>
      <c r="W126" s="525"/>
      <c r="X126" s="525"/>
      <c r="Y126" s="525"/>
      <c r="Z126" s="525"/>
      <c r="AA126" s="525"/>
      <c r="AB126" s="525"/>
      <c r="AC126" s="525"/>
      <c r="AD126" s="525"/>
      <c r="AE126" s="525"/>
      <c r="AF126" s="525"/>
      <c r="AG126" s="525"/>
      <c r="AH126" s="525"/>
      <c r="AI126" s="525"/>
      <c r="AJ126" s="528"/>
      <c r="AK126" s="531"/>
      <c r="AL126" s="531"/>
      <c r="AM126" s="528"/>
      <c r="AN126" s="528"/>
      <c r="AO126" s="528"/>
      <c r="AP126" s="534"/>
      <c r="AQ126" s="534"/>
      <c r="AR126" s="534"/>
      <c r="AS126" s="556"/>
      <c r="AT126" s="558"/>
      <c r="AU126" s="540"/>
      <c r="AV126" s="199"/>
      <c r="AW126" s="242"/>
      <c r="AX126" s="242"/>
      <c r="AY126" s="345"/>
      <c r="AZ126" s="345"/>
      <c r="BA126" s="345"/>
      <c r="BB126" s="345"/>
      <c r="BC126" s="344"/>
      <c r="BD126" s="195" t="e">
        <f>IF(AY126=Datos!$C$63,Datos!$C$73,IF(AY126=Datos!$C$64,Datos!$C$74,IF(AY126=Datos!$C$65,Datos!$C$75,"Revisar")))+IF(AZ126=Datos!$D$63,Datos!$D$73,IF(AZ126=Datos!$D$64,Datos!$D$74,"Revisar"))+IF(BA126=Datos!$E$63,Datos!$E$73,IF(BA126=Datos!$E$64,Datos!$E$74,"Revisar"))+IF(BC126=Datos!$G$63,Datos!$G$73,IF(BC126=Datos!$G$64,Datos!$G$74,IF(BC126=Datos!$G$65,Datos!$G$75,"Revisar")))</f>
        <v>#VALUE!</v>
      </c>
      <c r="BE126" s="195">
        <f>IF(AY126=Datos!$C$65,BD126,0)</f>
        <v>0</v>
      </c>
      <c r="BF126" s="195">
        <f>IF(OR(AY126=Datos!$C$63,AY126=Datos!$C$64),BD126,0)</f>
        <v>0</v>
      </c>
      <c r="BG126" s="534"/>
      <c r="BH126" s="534"/>
      <c r="BI126" s="534"/>
      <c r="BJ126" s="534"/>
      <c r="BK126" s="516"/>
      <c r="BL126" s="519"/>
      <c r="BM126" s="457"/>
      <c r="BN126" s="200"/>
      <c r="BO126" s="200"/>
      <c r="BP126" s="200"/>
      <c r="BQ126" s="200"/>
      <c r="BR126" s="201"/>
    </row>
    <row r="127" spans="1:70" ht="41.15" customHeight="1" thickBot="1" x14ac:dyDescent="0.4">
      <c r="A127" s="477"/>
      <c r="B127" s="480"/>
      <c r="C127" s="326" t="s">
        <v>66</v>
      </c>
      <c r="D127" s="458"/>
      <c r="E127" s="483"/>
      <c r="F127" s="458"/>
      <c r="G127" s="461"/>
      <c r="H127" s="485"/>
      <c r="I127" s="572"/>
      <c r="J127" s="485"/>
      <c r="K127" s="485"/>
      <c r="L127" s="488"/>
      <c r="M127" s="461"/>
      <c r="N127" s="461"/>
      <c r="O127" s="461"/>
      <c r="P127" s="526"/>
      <c r="Q127" s="526"/>
      <c r="R127" s="526"/>
      <c r="S127" s="574"/>
      <c r="T127" s="574"/>
      <c r="U127" s="574"/>
      <c r="V127" s="526"/>
      <c r="W127" s="526"/>
      <c r="X127" s="526"/>
      <c r="Y127" s="526"/>
      <c r="Z127" s="526"/>
      <c r="AA127" s="526"/>
      <c r="AB127" s="526"/>
      <c r="AC127" s="526"/>
      <c r="AD127" s="526"/>
      <c r="AE127" s="526"/>
      <c r="AF127" s="526"/>
      <c r="AG127" s="526"/>
      <c r="AH127" s="526"/>
      <c r="AI127" s="526"/>
      <c r="AJ127" s="529"/>
      <c r="AK127" s="532"/>
      <c r="AL127" s="532"/>
      <c r="AM127" s="529"/>
      <c r="AN127" s="529"/>
      <c r="AO127" s="529"/>
      <c r="AP127" s="535"/>
      <c r="AQ127" s="535"/>
      <c r="AR127" s="535"/>
      <c r="AS127" s="557"/>
      <c r="AT127" s="559"/>
      <c r="AU127" s="541"/>
      <c r="AV127" s="203"/>
      <c r="AW127" s="347"/>
      <c r="AX127" s="347"/>
      <c r="AY127" s="348"/>
      <c r="AZ127" s="348"/>
      <c r="BA127" s="348"/>
      <c r="BB127" s="348"/>
      <c r="BC127" s="346"/>
      <c r="BD127" s="206"/>
      <c r="BE127" s="206"/>
      <c r="BF127" s="206"/>
      <c r="BG127" s="535"/>
      <c r="BH127" s="535"/>
      <c r="BI127" s="535"/>
      <c r="BJ127" s="535"/>
      <c r="BK127" s="517"/>
      <c r="BL127" s="520"/>
      <c r="BM127" s="458"/>
      <c r="BN127" s="207"/>
      <c r="BO127" s="207"/>
      <c r="BP127" s="207"/>
      <c r="BQ127" s="207"/>
      <c r="BR127" s="208"/>
    </row>
    <row r="128" spans="1:70" s="350" customFormat="1" ht="41.15" customHeight="1" thickBot="1" x14ac:dyDescent="0.35">
      <c r="A128" s="496">
        <v>3</v>
      </c>
      <c r="B128" s="497" t="s">
        <v>132</v>
      </c>
      <c r="C128" s="326" t="s">
        <v>66</v>
      </c>
      <c r="D128" s="498" t="s">
        <v>66</v>
      </c>
      <c r="E128" s="499" t="s">
        <v>189</v>
      </c>
      <c r="F128" s="498" t="s">
        <v>126</v>
      </c>
      <c r="G128" s="495" t="s">
        <v>1</v>
      </c>
      <c r="H128" s="495" t="s">
        <v>70</v>
      </c>
      <c r="I128" s="500" t="s">
        <v>398</v>
      </c>
      <c r="J128" s="500" t="s">
        <v>462</v>
      </c>
      <c r="K128" s="500" t="s">
        <v>463</v>
      </c>
      <c r="L128" s="501" t="str">
        <f>CONCATENATE(I128," ",J128," ",K128)</f>
        <v>Posibilidad de afectación operacional y reputacional  por la pérdida de los documentos de archivo en cualquier soporte que sean producidos debido a la inobservancia de los procedimientos y/o al incumplimiento de los requisitos normativos para conservación de documentos.</v>
      </c>
      <c r="M128" s="495" t="s">
        <v>0</v>
      </c>
      <c r="N128" s="495" t="s">
        <v>125</v>
      </c>
      <c r="O128" s="495" t="s">
        <v>78</v>
      </c>
      <c r="P128" s="495" t="s">
        <v>78</v>
      </c>
      <c r="Q128" s="548"/>
      <c r="R128" s="548"/>
      <c r="S128" s="548"/>
      <c r="T128" s="548"/>
      <c r="U128" s="548"/>
      <c r="V128" s="548"/>
      <c r="W128" s="548"/>
      <c r="X128" s="548"/>
      <c r="Y128" s="548"/>
      <c r="Z128" s="548"/>
      <c r="AA128" s="548"/>
      <c r="AB128" s="548"/>
      <c r="AC128" s="548"/>
      <c r="AD128" s="548"/>
      <c r="AE128" s="548"/>
      <c r="AF128" s="548"/>
      <c r="AG128" s="548"/>
      <c r="AH128" s="548"/>
      <c r="AI128" s="548"/>
      <c r="AJ128" s="551">
        <f>COUNTIF(Q128:AI131,"Si")</f>
        <v>0</v>
      </c>
      <c r="AK128" s="553">
        <f>IF((COUNTIF(P128:AI131,"Si"))&lt;=0,0,(IF((COUNTIF(P128:AI131,"Si"))&lt;=5,3,(IF(COUNTIF(P128:AI131,"Si")&lt;=11,4,5)))))</f>
        <v>0</v>
      </c>
      <c r="AL128" s="553">
        <f>IF((COUNTIF(P128:AI131,"Si"))&lt;=0,0,(IF((COUNTIF(P128:AI131,"Si"))&lt;=5,"MODERADO",(IF(COUNTIF(P128:AI131,"Si")&lt;=11,"ALTO","EXTREMO")))))</f>
        <v>0</v>
      </c>
      <c r="AM128" s="489">
        <v>12</v>
      </c>
      <c r="AN128" s="489"/>
      <c r="AO128" s="489" t="str">
        <f t="shared" ref="AO128" si="63">IF(AN128="Rara vez",1,(IF(AN128="Improbable",2,(IF(AN128="Posible",3,IF(AN128="Probable",4,IF(AN128="Seguro",5,"Revisar")))))))</f>
        <v>Revisar</v>
      </c>
      <c r="AP128" s="491">
        <f t="shared" ref="AP128" si="64">IF(F128="Corrupción",AO128,IF(AM128&lt;=2,1,IF(AM128&lt;=24,2,IF(AM128&lt;=500,3,IF(AM128&lt;=5000,4,IF(AM128&gt;5000,5,"Revisar"))))))</f>
        <v>2</v>
      </c>
      <c r="AQ128" s="491" t="str">
        <f t="shared" ref="AQ128" si="65">IF(F128="Corrupción",(IF(AP128=1,"Rara Vez",IF(AP128=2,"Improbable",IF(AP128=3,"Posible",IF(AP128=4,"Probable",IF(AP128=5,"Seguro","Revisar")))))),IF(AP128=1,"Muy Baja",IF(AP128=2,"Baja",IF(AP128=3,"Media",IF(AP128=4,"Alta","Muy Alta")))))</f>
        <v>Baja</v>
      </c>
      <c r="AR128" s="491">
        <f>IF(F128="Corrupción",AK128,(ROUND(((VLOOKUP(N128,Datos!$B$25:$C$29,2,FALSE)*Datos!$B$32)+(VLOOKUP(O128,Datos!$B$25:$C$29,2,FALSE)*Datos!$C$32)+(VLOOKUP(P128,Datos!$B$25:$C$29,2,FALSE)*Datos!$D$32))*5,0)))</f>
        <v>2</v>
      </c>
      <c r="AS128" s="492" t="str">
        <f>IF(AR128=1,"Insignificante",IF(AR128=2,"Menor",IF(AR128=3,"Moderado",IF(AR128=4,"Mayor","Catastrófico"))))</f>
        <v>Menor</v>
      </c>
      <c r="AT128" s="493">
        <f>_xlfn.NUMBERVALUE(CONCATENATE(AP128,AR128),"##")</f>
        <v>22</v>
      </c>
      <c r="AU128" s="494" t="str">
        <f>VLOOKUP(AT128,Datos!$I$37:$J$61,2,FALSE)</f>
        <v>MODERADO</v>
      </c>
      <c r="AV128" s="186" t="s">
        <v>464</v>
      </c>
      <c r="AW128" s="187" t="s">
        <v>465</v>
      </c>
      <c r="AX128" s="187" t="s">
        <v>466</v>
      </c>
      <c r="AY128" s="188" t="s">
        <v>4</v>
      </c>
      <c r="AZ128" s="188" t="s">
        <v>5</v>
      </c>
      <c r="BA128" s="188" t="s">
        <v>3</v>
      </c>
      <c r="BB128" s="188" t="s">
        <v>32</v>
      </c>
      <c r="BC128" s="185" t="s">
        <v>7</v>
      </c>
      <c r="BD128" s="349">
        <f>IF(AY128=Datos!$C$63,Datos!$C$73,IF(AY128=Datos!$C$64,Datos!$C$74,IF(AY128=Datos!$C$65,Datos!$C$75,"Revisar")))+IF(AZ128=Datos!$D$63,Datos!$D$73,IF(AZ128=Datos!$D$64,Datos!$D$74,"Revisar"))+IF(BA128=Datos!$E$63,Datos!$E$73,IF(BA128=Datos!$E$64,Datos!$E$74,"Revisar"))+IF(BC128=Datos!$G$63,Datos!$G$73,IF(BC128=Datos!$G$64,Datos!$G$74,IF(BC128=Datos!$G$65,Datos!$G$75,"Revisar")))</f>
        <v>0.65</v>
      </c>
      <c r="BE128" s="349">
        <f>IF(AY128=Datos!$C$65,BD128,0)</f>
        <v>0</v>
      </c>
      <c r="BF128" s="349">
        <f>IF(OR(AY128=Datos!$C$63,AY128=Datos!$C$64),BD128,0)</f>
        <v>0.65</v>
      </c>
      <c r="BG128" s="447">
        <f>IF(ROUND(AP128-SUM(BF128:BF131),0)&lt;=0,1,ROUND(AP128-SUM(BF128:BF131),0))</f>
        <v>1</v>
      </c>
      <c r="BH128" s="491" t="str">
        <f>IF(F128="Corrupción",(IF(BG128=1,"Rara Vez",IF(BG128=2,"Improbable",IF(BG128=3,"Posible",IF(BG128=4,"Probable","Seguro"))))),IF(BG128=1,"Muy Baja",IF(BG128=2,"Baja",IF(BG128=3,"Media",IF(BG128=4,"Alta","Muy Alta")))))</f>
        <v>Muy Baja</v>
      </c>
      <c r="BI128" s="447">
        <f>ROUND(AR128-SUM(BE128:BE131),0)</f>
        <v>2</v>
      </c>
      <c r="BJ128" s="447" t="str">
        <f>IF(BI128=1,"Insignificante",IF(BI128=2,"Menor",IF(BI128=3,"Moderado",IF(BI128=4,"Mayor","Catastrófico"))))</f>
        <v>Menor</v>
      </c>
      <c r="BK128" s="450">
        <f>_xlfn.NUMBERVALUE(CONCATENATE(BG128,BI128),"##")</f>
        <v>12</v>
      </c>
      <c r="BL128" s="453" t="str">
        <f>+VLOOKUP(BK128,Datos!$I$37:$J$65,2,FALSE)</f>
        <v>BAJO</v>
      </c>
      <c r="BM128" s="456" t="s">
        <v>233</v>
      </c>
      <c r="BN128" s="189"/>
      <c r="BO128" s="185"/>
      <c r="BP128" s="185"/>
      <c r="BQ128" s="185"/>
      <c r="BR128" s="190"/>
    </row>
    <row r="129" spans="1:70" s="353" customFormat="1" ht="41.15" customHeight="1" thickBot="1" x14ac:dyDescent="0.4">
      <c r="A129" s="476"/>
      <c r="B129" s="479"/>
      <c r="C129" s="326" t="s">
        <v>66</v>
      </c>
      <c r="D129" s="457"/>
      <c r="E129" s="482"/>
      <c r="F129" s="457"/>
      <c r="G129" s="460"/>
      <c r="H129" s="460"/>
      <c r="I129" s="567"/>
      <c r="J129" s="484"/>
      <c r="K129" s="484"/>
      <c r="L129" s="487"/>
      <c r="M129" s="460"/>
      <c r="N129" s="460"/>
      <c r="O129" s="460"/>
      <c r="P129" s="460"/>
      <c r="Q129" s="549"/>
      <c r="R129" s="549"/>
      <c r="S129" s="549"/>
      <c r="T129" s="549"/>
      <c r="U129" s="549"/>
      <c r="V129" s="549"/>
      <c r="W129" s="549"/>
      <c r="X129" s="549"/>
      <c r="Y129" s="549"/>
      <c r="Z129" s="549"/>
      <c r="AA129" s="549"/>
      <c r="AB129" s="549"/>
      <c r="AC129" s="549"/>
      <c r="AD129" s="549"/>
      <c r="AE129" s="549"/>
      <c r="AF129" s="549"/>
      <c r="AG129" s="549"/>
      <c r="AH129" s="549"/>
      <c r="AI129" s="549"/>
      <c r="AJ129" s="509"/>
      <c r="AK129" s="512"/>
      <c r="AL129" s="512"/>
      <c r="AM129" s="463"/>
      <c r="AN129" s="463"/>
      <c r="AO129" s="463"/>
      <c r="AP129" s="448"/>
      <c r="AQ129" s="448"/>
      <c r="AR129" s="448"/>
      <c r="AS129" s="468"/>
      <c r="AT129" s="470"/>
      <c r="AU129" s="473"/>
      <c r="AV129" s="244" t="s">
        <v>467</v>
      </c>
      <c r="AW129" s="193" t="s">
        <v>468</v>
      </c>
      <c r="AX129" s="193" t="s">
        <v>469</v>
      </c>
      <c r="AY129" s="194" t="s">
        <v>4</v>
      </c>
      <c r="AZ129" s="194" t="s">
        <v>5</v>
      </c>
      <c r="BA129" s="194" t="s">
        <v>3</v>
      </c>
      <c r="BB129" s="194" t="s">
        <v>32</v>
      </c>
      <c r="BC129" s="191" t="s">
        <v>7</v>
      </c>
      <c r="BD129" s="352">
        <f>IF(AY129=Datos!$C$63,Datos!$C$73,IF(AY129=Datos!$C$64,Datos!$C$74,IF(AY129=Datos!$C$65,Datos!$C$75,"Revisar")))+IF(AZ129=Datos!$D$63,Datos!$D$73,IF(AZ129=Datos!$D$64,Datos!$D$74,"Revisar"))+IF(BA129=Datos!$E$63,Datos!$E$73,IF(BA129=Datos!$E$64,Datos!$E$74,"Revisar"))+IF(BC129=Datos!$G$63,Datos!$G$73,IF(BC129=Datos!$G$64,Datos!$G$74,IF(BC129=Datos!$G$65,Datos!$G$75,"Revisar")))</f>
        <v>0.65</v>
      </c>
      <c r="BE129" s="352">
        <f>IF(AY129=Datos!$C$65,BD129,0)</f>
        <v>0</v>
      </c>
      <c r="BF129" s="352">
        <f>IF(OR(AY129=Datos!$C$63,AY129=Datos!$C$64),BD129,0)</f>
        <v>0.65</v>
      </c>
      <c r="BG129" s="448"/>
      <c r="BH129" s="448"/>
      <c r="BI129" s="448"/>
      <c r="BJ129" s="448"/>
      <c r="BK129" s="451"/>
      <c r="BL129" s="454"/>
      <c r="BM129" s="457"/>
      <c r="BN129" s="196"/>
      <c r="BO129" s="191"/>
      <c r="BP129" s="191"/>
      <c r="BQ129" s="191"/>
      <c r="BR129" s="197"/>
    </row>
    <row r="130" spans="1:70" s="353" customFormat="1" ht="41.15" customHeight="1" thickBot="1" x14ac:dyDescent="0.4">
      <c r="A130" s="476"/>
      <c r="B130" s="479"/>
      <c r="C130" s="326" t="s">
        <v>66</v>
      </c>
      <c r="D130" s="457"/>
      <c r="E130" s="482"/>
      <c r="F130" s="457"/>
      <c r="G130" s="460"/>
      <c r="H130" s="460"/>
      <c r="I130" s="567"/>
      <c r="J130" s="484"/>
      <c r="K130" s="484"/>
      <c r="L130" s="487"/>
      <c r="M130" s="460"/>
      <c r="N130" s="460"/>
      <c r="O130" s="460"/>
      <c r="P130" s="460"/>
      <c r="Q130" s="549"/>
      <c r="R130" s="549"/>
      <c r="S130" s="549"/>
      <c r="T130" s="549"/>
      <c r="U130" s="549"/>
      <c r="V130" s="549"/>
      <c r="W130" s="549"/>
      <c r="X130" s="549"/>
      <c r="Y130" s="549"/>
      <c r="Z130" s="549"/>
      <c r="AA130" s="549"/>
      <c r="AB130" s="549"/>
      <c r="AC130" s="549"/>
      <c r="AD130" s="549"/>
      <c r="AE130" s="549"/>
      <c r="AF130" s="549"/>
      <c r="AG130" s="549"/>
      <c r="AH130" s="549"/>
      <c r="AI130" s="549"/>
      <c r="AJ130" s="509"/>
      <c r="AK130" s="512"/>
      <c r="AL130" s="512"/>
      <c r="AM130" s="463"/>
      <c r="AN130" s="463"/>
      <c r="AO130" s="463"/>
      <c r="AP130" s="448"/>
      <c r="AQ130" s="448"/>
      <c r="AR130" s="448"/>
      <c r="AS130" s="468"/>
      <c r="AT130" s="470"/>
      <c r="AU130" s="473"/>
      <c r="AV130" s="219" t="s">
        <v>470</v>
      </c>
      <c r="AW130" s="193" t="s">
        <v>468</v>
      </c>
      <c r="AX130" s="193" t="s">
        <v>471</v>
      </c>
      <c r="AY130" s="194" t="s">
        <v>4</v>
      </c>
      <c r="AZ130" s="194" t="s">
        <v>5</v>
      </c>
      <c r="BA130" s="194" t="s">
        <v>3</v>
      </c>
      <c r="BB130" s="194" t="s">
        <v>26</v>
      </c>
      <c r="BC130" s="191" t="s">
        <v>7</v>
      </c>
      <c r="BD130" s="352">
        <f>IF(AY130=Datos!$C$63,Datos!$C$73,IF(AY130=Datos!$C$64,Datos!$C$74,IF(AY130=Datos!$C$65,Datos!$C$75,"Revisar")))+IF(AZ130=Datos!$D$63,Datos!$D$73,IF(AZ130=Datos!$D$64,Datos!$D$74,"Revisar"))+IF(BA130=Datos!$E$63,Datos!$E$73,IF(BA130=Datos!$E$64,Datos!$E$74,"Revisar"))+IF(BC130=Datos!$G$63,Datos!$G$73,IF(BC130=Datos!$G$64,Datos!$G$74,IF(BC130=Datos!$G$65,Datos!$G$75,"Revisar")))</f>
        <v>0.65</v>
      </c>
      <c r="BE130" s="352">
        <f>IF(AY130=Datos!$C$65,BD130,0)</f>
        <v>0</v>
      </c>
      <c r="BF130" s="352">
        <f>IF(OR(AY130=Datos!$C$63,AY130=Datos!$C$64),BD130,0)</f>
        <v>0.65</v>
      </c>
      <c r="BG130" s="448"/>
      <c r="BH130" s="448"/>
      <c r="BI130" s="448"/>
      <c r="BJ130" s="448"/>
      <c r="BK130" s="451"/>
      <c r="BL130" s="454"/>
      <c r="BM130" s="457"/>
      <c r="BN130" s="354"/>
      <c r="BO130" s="354"/>
      <c r="BP130" s="354"/>
      <c r="BQ130" s="354"/>
      <c r="BR130" s="355"/>
    </row>
    <row r="131" spans="1:70" s="363" customFormat="1" ht="41.15" customHeight="1" thickBot="1" x14ac:dyDescent="0.4">
      <c r="A131" s="563"/>
      <c r="B131" s="564"/>
      <c r="C131" s="326" t="s">
        <v>66</v>
      </c>
      <c r="D131" s="547"/>
      <c r="E131" s="565"/>
      <c r="F131" s="547"/>
      <c r="G131" s="566"/>
      <c r="H131" s="566"/>
      <c r="I131" s="567"/>
      <c r="J131" s="484"/>
      <c r="K131" s="484"/>
      <c r="L131" s="568"/>
      <c r="M131" s="566"/>
      <c r="N131" s="566"/>
      <c r="O131" s="566"/>
      <c r="P131" s="566"/>
      <c r="Q131" s="550"/>
      <c r="R131" s="550"/>
      <c r="S131" s="550"/>
      <c r="T131" s="550"/>
      <c r="U131" s="550"/>
      <c r="V131" s="550"/>
      <c r="W131" s="550"/>
      <c r="X131" s="550"/>
      <c r="Y131" s="550"/>
      <c r="Z131" s="550"/>
      <c r="AA131" s="550"/>
      <c r="AB131" s="550"/>
      <c r="AC131" s="550"/>
      <c r="AD131" s="550"/>
      <c r="AE131" s="550"/>
      <c r="AF131" s="550"/>
      <c r="AG131" s="550"/>
      <c r="AH131" s="550"/>
      <c r="AI131" s="550"/>
      <c r="AJ131" s="552"/>
      <c r="AK131" s="554"/>
      <c r="AL131" s="554"/>
      <c r="AM131" s="542"/>
      <c r="AN131" s="542"/>
      <c r="AO131" s="542"/>
      <c r="AP131" s="543"/>
      <c r="AQ131" s="543"/>
      <c r="AR131" s="543"/>
      <c r="AS131" s="468"/>
      <c r="AT131" s="470"/>
      <c r="AU131" s="544"/>
      <c r="AV131" s="357"/>
      <c r="AW131" s="358"/>
      <c r="AX131" s="358"/>
      <c r="AY131" s="359"/>
      <c r="AZ131" s="359"/>
      <c r="BA131" s="359"/>
      <c r="BB131" s="359"/>
      <c r="BC131" s="356"/>
      <c r="BD131" s="360" t="e">
        <f>IF(AY131=Datos!$C$63,Datos!$C$73,IF(AY131=Datos!$C$64,Datos!$C$74,IF(AY131=Datos!$C$65,Datos!$C$75,"Revisar")))+IF(AZ131=Datos!$D$63,Datos!$D$73,IF(AZ131=Datos!$D$64,Datos!$D$74,"Revisar"))+IF(BA131=Datos!$E$63,Datos!$E$73,IF(BA131=Datos!$E$64,Datos!$E$74,"Revisar"))+IF(BC131=Datos!$G$63,Datos!$G$73,IF(BC131=Datos!$G$64,Datos!$G$74,IF(BC131=Datos!$G$65,Datos!$G$75,"Revisar")))</f>
        <v>#VALUE!</v>
      </c>
      <c r="BE131" s="360">
        <f>IF(AY131=Datos!$C$65,BD131,0)</f>
        <v>0</v>
      </c>
      <c r="BF131" s="360">
        <f>IF(OR(AY131=Datos!$C$63,AY131=Datos!$C$64),BD131,0)</f>
        <v>0</v>
      </c>
      <c r="BG131" s="543"/>
      <c r="BH131" s="543"/>
      <c r="BI131" s="543"/>
      <c r="BJ131" s="543"/>
      <c r="BK131" s="545"/>
      <c r="BL131" s="546"/>
      <c r="BM131" s="547"/>
      <c r="BN131" s="361"/>
      <c r="BO131" s="361"/>
      <c r="BP131" s="361"/>
      <c r="BQ131" s="361"/>
      <c r="BR131" s="362"/>
    </row>
    <row r="132" spans="1:70" s="367" customFormat="1" ht="41.15" customHeight="1" thickBot="1" x14ac:dyDescent="0.35">
      <c r="A132" s="496">
        <v>4</v>
      </c>
      <c r="B132" s="497" t="s">
        <v>132</v>
      </c>
      <c r="C132" s="326" t="s">
        <v>66</v>
      </c>
      <c r="D132" s="498" t="s">
        <v>66</v>
      </c>
      <c r="E132" s="499" t="s">
        <v>189</v>
      </c>
      <c r="F132" s="498" t="s">
        <v>127</v>
      </c>
      <c r="G132" s="495" t="s">
        <v>1</v>
      </c>
      <c r="H132" s="495" t="s">
        <v>70</v>
      </c>
      <c r="I132" s="495" t="s">
        <v>472</v>
      </c>
      <c r="J132" s="495" t="s">
        <v>473</v>
      </c>
      <c r="K132" s="495" t="s">
        <v>474</v>
      </c>
      <c r="L132" s="501" t="str">
        <f>CONCATENATE(I132," ",J132," ",K132)</f>
        <v xml:space="preserve">
Posibilidad de recibir o solicitar cualquier dádiva o beneficio a nombre propio o de terceros, en los procesos contractuales por el direccionamiento en las condiciones del proceso, para favorecer a terceros, debido a intereses particulares o al uso indebido de la función pública o de la información. </v>
      </c>
      <c r="M132" s="495" t="s">
        <v>0</v>
      </c>
      <c r="N132" s="495"/>
      <c r="O132" s="495"/>
      <c r="P132" s="495"/>
      <c r="Q132" s="524" t="s">
        <v>168</v>
      </c>
      <c r="R132" s="524" t="s">
        <v>168</v>
      </c>
      <c r="S132" s="524" t="s">
        <v>168</v>
      </c>
      <c r="T132" s="524" t="s">
        <v>168</v>
      </c>
      <c r="U132" s="524" t="s">
        <v>168</v>
      </c>
      <c r="V132" s="524" t="s">
        <v>168</v>
      </c>
      <c r="W132" s="524" t="s">
        <v>168</v>
      </c>
      <c r="X132" s="524" t="s">
        <v>168</v>
      </c>
      <c r="Y132" s="524" t="s">
        <v>168</v>
      </c>
      <c r="Z132" s="524" t="s">
        <v>169</v>
      </c>
      <c r="AA132" s="524" t="s">
        <v>169</v>
      </c>
      <c r="AB132" s="524" t="s">
        <v>169</v>
      </c>
      <c r="AC132" s="524" t="s">
        <v>168</v>
      </c>
      <c r="AD132" s="524" t="s">
        <v>169</v>
      </c>
      <c r="AE132" s="524" t="s">
        <v>168</v>
      </c>
      <c r="AF132" s="524" t="s">
        <v>168</v>
      </c>
      <c r="AG132" s="524" t="s">
        <v>168</v>
      </c>
      <c r="AH132" s="524" t="s">
        <v>168</v>
      </c>
      <c r="AI132" s="524" t="s">
        <v>168</v>
      </c>
      <c r="AJ132" s="527">
        <f>COUNTIF(Q132:AI135,"Si")</f>
        <v>4</v>
      </c>
      <c r="AK132" s="530">
        <f>IF((COUNTIF(P132:AI135,"Si"))&lt;=0,0,(IF((COUNTIF(P132:AI135,"Si"))&lt;=5,3,(IF(COUNTIF(P132:AI135,"Si")&lt;=11,4,5)))))</f>
        <v>3</v>
      </c>
      <c r="AL132" s="530" t="str">
        <f>IF((COUNTIF(P132:AI135,"Si"))&lt;=0,0,(IF((COUNTIF(P132:AI135,"Si"))&lt;=5,"MODERADO",(IF(COUNTIF(P132:AI135,"Si")&lt;=11,"ALTO","EXTREMO")))))</f>
        <v>MODERADO</v>
      </c>
      <c r="AM132" s="527"/>
      <c r="AN132" s="489" t="s">
        <v>209</v>
      </c>
      <c r="AO132" s="527">
        <f t="shared" ref="AO132" si="66">IF(AN132="Rara vez",1,(IF(AN132="Improbable",2,(IF(AN132="Posible",3,IF(AN132="Probable",4,IF(AN132="Seguro",5,"Revisar")))))))</f>
        <v>1</v>
      </c>
      <c r="AP132" s="533">
        <f t="shared" ref="AP132" si="67">IF(F132="Corrupción",AO132,IF(AM132&lt;=2,1,IF(AM132&lt;=24,2,IF(AM132&lt;=500,3,IF(AM132&lt;=5000,4,IF(AM132&gt;5000,5,"Revisar"))))))</f>
        <v>1</v>
      </c>
      <c r="AQ132" s="533" t="str">
        <f t="shared" ref="AQ132" si="68">IF(F132="Corrupción",(IF(AP132=1,"Rara Vez",IF(AP132=2,"Improbable",IF(AP132=3,"Posible",IF(AP132=4,"Probable",IF(AP132=5,"Seguro","Revisar")))))),IF(AP132=1,"Muy Baja",IF(AP132=2,"Baja",IF(AP132=3,"Media",IF(AP132=4,"Alta","Muy Alta")))))</f>
        <v>Rara Vez</v>
      </c>
      <c r="AR132" s="533">
        <f>IF(F132="Corrupción",AK132,(ROUND(((VLOOKUP(N132,Datos!$B$25:$C$29,2,FALSE)*Datos!$B$32)+(VLOOKUP(O132,Datos!$B$25:$C$29,2,FALSE)*Datos!$C$32)+(VLOOKUP(P132,Datos!$B$25:$C$29,2,FALSE)*Datos!$D$32))*5,0)))</f>
        <v>3</v>
      </c>
      <c r="AS132" s="533" t="str">
        <f>IF(AR132=1,"Insignificante",IF(AR132=2,"Menor",IF(AR132=3,"Moderado",IF(AR132=4,"Mayor","Catastrófico"))))</f>
        <v>Moderado</v>
      </c>
      <c r="AT132" s="536">
        <f>_xlfn.NUMBERVALUE(CONCATENATE(AP132,AR132),"##")</f>
        <v>13</v>
      </c>
      <c r="AU132" s="539" t="str">
        <f>VLOOKUP(AT132,Datos!$I$37:$J$61,2,FALSE)</f>
        <v>MODERADO</v>
      </c>
      <c r="AV132" s="365" t="s">
        <v>475</v>
      </c>
      <c r="AW132" s="187" t="s">
        <v>476</v>
      </c>
      <c r="AX132" s="187" t="s">
        <v>477</v>
      </c>
      <c r="AY132" s="366" t="s">
        <v>4</v>
      </c>
      <c r="AZ132" s="366" t="s">
        <v>5</v>
      </c>
      <c r="BA132" s="366" t="s">
        <v>3</v>
      </c>
      <c r="BB132" s="366" t="s">
        <v>33</v>
      </c>
      <c r="BC132" s="364" t="s">
        <v>7</v>
      </c>
      <c r="BD132" s="145">
        <f>IF(AY132=Datos!$C$63,Datos!$C$73,IF(AY132=Datos!$C$64,Datos!$C$74,IF(AY132=Datos!$C$65,Datos!$C$75,"Revisar")))+IF(AZ132=Datos!$D$63,Datos!$D$73,IF(AZ132=Datos!$D$64,Datos!$D$74,"Revisar"))+IF(BA132=Datos!$E$63,Datos!$E$73,IF(BA132=Datos!$E$64,Datos!$E$74,"Revisar"))+IF(BC132=Datos!$G$63,Datos!$G$73,IF(BC132=Datos!$G$64,Datos!$G$74,IF(BC132=Datos!$G$65,Datos!$G$75,"Revisar")))</f>
        <v>0.65</v>
      </c>
      <c r="BE132" s="145">
        <f>IF(AY132=Datos!$C$65,BD132,0)</f>
        <v>0</v>
      </c>
      <c r="BF132" s="145">
        <f>IF(OR(AY132=Datos!$C$63,AY132=Datos!$C$64),BD132,0)</f>
        <v>0.65</v>
      </c>
      <c r="BG132" s="533">
        <f>IF(ROUND(AP132-SUM(BF132:BF135),0)&lt;=0,1,ROUND(AP132-SUM(BF132:BF135),0))</f>
        <v>1</v>
      </c>
      <c r="BH132" s="533" t="str">
        <f>IF(F132="Corrupción",(IF(BG132=1,"Rara Vez",IF(BG132=2,"Improbable",IF(BG132=3,"Posible",IF(BG132=4,"Probable","Seguro"))))),IF(BG132=1,"Muy Baja",IF(BG132=2,"Baja",IF(BG132=3,"Media",IF(BG132=4,"Alta","Muy Alta")))))</f>
        <v>Rara Vez</v>
      </c>
      <c r="BI132" s="533">
        <f>ROUND(AR132-SUM(BE132:BE135),0)</f>
        <v>3</v>
      </c>
      <c r="BJ132" s="533" t="str">
        <f>IF(BI132=1,"Insignificante",IF(BI132=2,"Menor",IF(BI132=3,"Moderado",IF(BI132=4,"Mayor","Catastrófico"))))</f>
        <v>Moderado</v>
      </c>
      <c r="BK132" s="515">
        <f>_xlfn.NUMBERVALUE(CONCATENATE(BG132,BI132),"##")</f>
        <v>13</v>
      </c>
      <c r="BL132" s="518" t="str">
        <f>+VLOOKUP(BK132,Datos!$I$37:$J$65,2,FALSE)</f>
        <v>MODERADO</v>
      </c>
      <c r="BM132" s="521" t="s">
        <v>236</v>
      </c>
      <c r="BN132" s="189" t="s">
        <v>478</v>
      </c>
      <c r="BO132" s="185" t="s">
        <v>479</v>
      </c>
      <c r="BP132" s="222">
        <v>45870</v>
      </c>
      <c r="BQ132" s="222">
        <v>45961</v>
      </c>
      <c r="BR132" s="190" t="s">
        <v>480</v>
      </c>
    </row>
    <row r="133" spans="1:70" s="371" customFormat="1" ht="41.15" customHeight="1" thickBot="1" x14ac:dyDescent="0.4">
      <c r="A133" s="476"/>
      <c r="B133" s="479"/>
      <c r="C133" s="326" t="s">
        <v>66</v>
      </c>
      <c r="D133" s="457"/>
      <c r="E133" s="482"/>
      <c r="F133" s="457"/>
      <c r="G133" s="460"/>
      <c r="H133" s="460"/>
      <c r="I133" s="460"/>
      <c r="J133" s="460"/>
      <c r="K133" s="460"/>
      <c r="L133" s="487"/>
      <c r="M133" s="460"/>
      <c r="N133" s="460"/>
      <c r="O133" s="460"/>
      <c r="P133" s="460"/>
      <c r="Q133" s="525"/>
      <c r="R133" s="525"/>
      <c r="S133" s="525"/>
      <c r="T133" s="525"/>
      <c r="U133" s="525"/>
      <c r="V133" s="525"/>
      <c r="W133" s="525"/>
      <c r="X133" s="525"/>
      <c r="Y133" s="525"/>
      <c r="Z133" s="525"/>
      <c r="AA133" s="525"/>
      <c r="AB133" s="525"/>
      <c r="AC133" s="525"/>
      <c r="AD133" s="525"/>
      <c r="AE133" s="525"/>
      <c r="AF133" s="525"/>
      <c r="AG133" s="525"/>
      <c r="AH133" s="525"/>
      <c r="AI133" s="525"/>
      <c r="AJ133" s="528"/>
      <c r="AK133" s="531"/>
      <c r="AL133" s="531"/>
      <c r="AM133" s="528"/>
      <c r="AN133" s="463"/>
      <c r="AO133" s="528"/>
      <c r="AP133" s="534"/>
      <c r="AQ133" s="534"/>
      <c r="AR133" s="534"/>
      <c r="AS133" s="534"/>
      <c r="AT133" s="537"/>
      <c r="AU133" s="540"/>
      <c r="AV133" s="192"/>
      <c r="AW133" s="193"/>
      <c r="AX133" s="242"/>
      <c r="AY133" s="345"/>
      <c r="AZ133" s="345"/>
      <c r="BA133" s="345"/>
      <c r="BB133" s="345"/>
      <c r="BC133" s="344"/>
      <c r="BD133" s="195" t="e">
        <f>IF(AY133=Datos!$C$63,Datos!$C$73,IF(AY133=Datos!$C$64,Datos!$C$74,IF(AY133=Datos!$C$65,Datos!$C$75,"Revisar")))+IF(AZ133=Datos!$D$63,Datos!$D$73,IF(AZ133=Datos!$D$64,Datos!$D$74,"Revisar"))+IF(BA133=Datos!$E$63,Datos!$E$73,IF(BA133=Datos!$E$64,Datos!$E$74,"Revisar"))+IF(BC133=Datos!$G$63,Datos!$G$73,IF(BC133=Datos!$G$64,Datos!$G$74,IF(BC133=Datos!$G$65,Datos!$G$75,"Revisar")))</f>
        <v>#VALUE!</v>
      </c>
      <c r="BE133" s="195">
        <f>IF(AY133=Datos!$C$65,BD133,0)</f>
        <v>0</v>
      </c>
      <c r="BF133" s="195">
        <f>IF(OR(AY133=Datos!$C$63,AY133=Datos!$C$64),BD133,0)</f>
        <v>0</v>
      </c>
      <c r="BG133" s="534"/>
      <c r="BH133" s="534"/>
      <c r="BI133" s="534"/>
      <c r="BJ133" s="534"/>
      <c r="BK133" s="516"/>
      <c r="BL133" s="519"/>
      <c r="BM133" s="522"/>
      <c r="BN133" s="368"/>
      <c r="BO133" s="369"/>
      <c r="BP133" s="369"/>
      <c r="BQ133" s="369"/>
      <c r="BR133" s="370"/>
    </row>
    <row r="134" spans="1:70" s="371" customFormat="1" ht="41.15" customHeight="1" thickBot="1" x14ac:dyDescent="0.4">
      <c r="A134" s="476"/>
      <c r="B134" s="479"/>
      <c r="C134" s="326" t="s">
        <v>66</v>
      </c>
      <c r="D134" s="457"/>
      <c r="E134" s="482"/>
      <c r="F134" s="457"/>
      <c r="G134" s="460"/>
      <c r="H134" s="460"/>
      <c r="I134" s="460"/>
      <c r="J134" s="460"/>
      <c r="K134" s="460"/>
      <c r="L134" s="487"/>
      <c r="M134" s="460"/>
      <c r="N134" s="460"/>
      <c r="O134" s="460"/>
      <c r="P134" s="460"/>
      <c r="Q134" s="525"/>
      <c r="R134" s="525"/>
      <c r="S134" s="525"/>
      <c r="T134" s="525"/>
      <c r="U134" s="525"/>
      <c r="V134" s="525"/>
      <c r="W134" s="525"/>
      <c r="X134" s="525"/>
      <c r="Y134" s="525"/>
      <c r="Z134" s="525"/>
      <c r="AA134" s="525"/>
      <c r="AB134" s="525"/>
      <c r="AC134" s="525"/>
      <c r="AD134" s="525"/>
      <c r="AE134" s="525"/>
      <c r="AF134" s="525"/>
      <c r="AG134" s="525"/>
      <c r="AH134" s="525"/>
      <c r="AI134" s="525"/>
      <c r="AJ134" s="528"/>
      <c r="AK134" s="531"/>
      <c r="AL134" s="531"/>
      <c r="AM134" s="528"/>
      <c r="AN134" s="463"/>
      <c r="AO134" s="528"/>
      <c r="AP134" s="534"/>
      <c r="AQ134" s="534"/>
      <c r="AR134" s="534"/>
      <c r="AS134" s="534"/>
      <c r="AT134" s="537"/>
      <c r="AU134" s="540"/>
      <c r="AV134" s="192"/>
      <c r="AW134" s="193"/>
      <c r="AX134" s="242"/>
      <c r="AY134" s="345"/>
      <c r="AZ134" s="345"/>
      <c r="BA134" s="345"/>
      <c r="BB134" s="345"/>
      <c r="BC134" s="344"/>
      <c r="BD134" s="195" t="e">
        <f>IF(AY134=Datos!$C$63,Datos!$C$73,IF(AY134=Datos!$C$64,Datos!$C$74,IF(AY134=Datos!$C$65,Datos!$C$75,"Revisar")))+IF(AZ134=Datos!$D$63,Datos!$D$73,IF(AZ134=Datos!$D$64,Datos!$D$74,"Revisar"))+IF(BA134=Datos!$E$63,Datos!$E$73,IF(BA134=Datos!$E$64,Datos!$E$74,"Revisar"))+IF(BC134=Datos!$G$63,Datos!$G$73,IF(BC134=Datos!$G$64,Datos!$G$74,IF(BC134=Datos!$G$65,Datos!$G$75,"Revisar")))</f>
        <v>#VALUE!</v>
      </c>
      <c r="BE134" s="195">
        <f>IF(AY134=Datos!$C$65,BD134,0)</f>
        <v>0</v>
      </c>
      <c r="BF134" s="195">
        <f>IF(OR(AY134=Datos!$C$63,AY134=Datos!$C$64),BD134,0)</f>
        <v>0</v>
      </c>
      <c r="BG134" s="534"/>
      <c r="BH134" s="534"/>
      <c r="BI134" s="534"/>
      <c r="BJ134" s="534"/>
      <c r="BK134" s="516"/>
      <c r="BL134" s="519"/>
      <c r="BM134" s="522"/>
      <c r="BN134" s="372"/>
      <c r="BO134" s="372"/>
      <c r="BP134" s="372"/>
      <c r="BQ134" s="372"/>
      <c r="BR134" s="373"/>
    </row>
    <row r="135" spans="1:70" s="371" customFormat="1" ht="63" customHeight="1" thickBot="1" x14ac:dyDescent="0.4">
      <c r="A135" s="477"/>
      <c r="B135" s="480"/>
      <c r="C135" s="326" t="s">
        <v>66</v>
      </c>
      <c r="D135" s="458"/>
      <c r="E135" s="483"/>
      <c r="F135" s="458"/>
      <c r="G135" s="461"/>
      <c r="H135" s="461"/>
      <c r="I135" s="461"/>
      <c r="J135" s="461"/>
      <c r="K135" s="461"/>
      <c r="L135" s="488"/>
      <c r="M135" s="461"/>
      <c r="N135" s="461"/>
      <c r="O135" s="461"/>
      <c r="P135" s="461"/>
      <c r="Q135" s="526"/>
      <c r="R135" s="526"/>
      <c r="S135" s="526"/>
      <c r="T135" s="526"/>
      <c r="U135" s="526"/>
      <c r="V135" s="526"/>
      <c r="W135" s="526"/>
      <c r="X135" s="526"/>
      <c r="Y135" s="526"/>
      <c r="Z135" s="526"/>
      <c r="AA135" s="526"/>
      <c r="AB135" s="526"/>
      <c r="AC135" s="526"/>
      <c r="AD135" s="526"/>
      <c r="AE135" s="526"/>
      <c r="AF135" s="526"/>
      <c r="AG135" s="526"/>
      <c r="AH135" s="526"/>
      <c r="AI135" s="526"/>
      <c r="AJ135" s="529"/>
      <c r="AK135" s="532"/>
      <c r="AL135" s="532"/>
      <c r="AM135" s="529"/>
      <c r="AN135" s="464"/>
      <c r="AO135" s="529"/>
      <c r="AP135" s="535"/>
      <c r="AQ135" s="535"/>
      <c r="AR135" s="535"/>
      <c r="AS135" s="535"/>
      <c r="AT135" s="538"/>
      <c r="AU135" s="541"/>
      <c r="AV135" s="203"/>
      <c r="AW135" s="347"/>
      <c r="AX135" s="347"/>
      <c r="AY135" s="348"/>
      <c r="AZ135" s="348"/>
      <c r="BA135" s="348"/>
      <c r="BB135" s="348"/>
      <c r="BC135" s="346"/>
      <c r="BD135" s="206" t="e">
        <f>IF(AY135=Datos!$C$63,Datos!$C$73,IF(AY135=Datos!$C$64,Datos!$C$74,IF(AY135=Datos!$C$65,Datos!$C$75,"Revisar")))+IF(AZ135=Datos!$D$63,Datos!$D$73,IF(AZ135=Datos!$D$64,Datos!$D$74,"Revisar"))+IF(BA135=Datos!$E$63,Datos!$E$73,IF(BA135=Datos!$E$64,Datos!$E$74,"Revisar"))+IF(BC135=Datos!$G$63,Datos!$G$73,IF(BC135=Datos!$G$64,Datos!$G$74,IF(BC135=Datos!$G$65,Datos!$G$75,"Revisar")))</f>
        <v>#VALUE!</v>
      </c>
      <c r="BE135" s="206">
        <f>IF(AY135=Datos!$C$65,BD135,0)</f>
        <v>0</v>
      </c>
      <c r="BF135" s="206">
        <f>IF(OR(AY135=Datos!$C$63,AY135=Datos!$C$64),BD135,0)</f>
        <v>0</v>
      </c>
      <c r="BG135" s="535"/>
      <c r="BH135" s="535"/>
      <c r="BI135" s="535"/>
      <c r="BJ135" s="535"/>
      <c r="BK135" s="517"/>
      <c r="BL135" s="520"/>
      <c r="BM135" s="523"/>
      <c r="BN135" s="374"/>
      <c r="BO135" s="374"/>
      <c r="BP135" s="374"/>
      <c r="BQ135" s="374"/>
      <c r="BR135" s="375"/>
    </row>
    <row r="136" spans="1:70" s="377" customFormat="1" ht="124.5" thickBot="1" x14ac:dyDescent="0.35">
      <c r="A136" s="475">
        <v>5</v>
      </c>
      <c r="B136" s="478" t="s">
        <v>132</v>
      </c>
      <c r="C136" s="326" t="s">
        <v>66</v>
      </c>
      <c r="D136" s="456" t="s">
        <v>66</v>
      </c>
      <c r="E136" s="481" t="s">
        <v>189</v>
      </c>
      <c r="F136" s="456" t="s">
        <v>126</v>
      </c>
      <c r="G136" s="459" t="s">
        <v>1</v>
      </c>
      <c r="H136" s="484" t="s">
        <v>70</v>
      </c>
      <c r="I136" s="484" t="s">
        <v>307</v>
      </c>
      <c r="J136" s="484" t="s">
        <v>630</v>
      </c>
      <c r="K136" s="484" t="s">
        <v>631</v>
      </c>
      <c r="L136" s="486" t="str">
        <f>CONCATENATE(I136," ",J136," ",K136)</f>
        <v>Posibilidad de afectación operacional por fuga de conocimiento de la entidad debido a falta de articulación del procedimiento de gestión del conocimiento con otros procedimientos asociados a la desvinculación de los contratistas</v>
      </c>
      <c r="M136" s="459" t="s">
        <v>0</v>
      </c>
      <c r="N136" s="459" t="s">
        <v>125</v>
      </c>
      <c r="O136" s="459" t="s">
        <v>79</v>
      </c>
      <c r="P136" s="459" t="s">
        <v>125</v>
      </c>
      <c r="Q136" s="459"/>
      <c r="R136" s="484"/>
      <c r="S136" s="484"/>
      <c r="T136" s="484"/>
      <c r="U136" s="484"/>
      <c r="V136" s="484"/>
      <c r="W136" s="484"/>
      <c r="X136" s="484"/>
      <c r="Y136" s="459"/>
      <c r="Z136" s="459"/>
      <c r="AA136" s="459"/>
      <c r="AB136" s="459"/>
      <c r="AC136" s="459"/>
      <c r="AD136" s="459"/>
      <c r="AE136" s="459"/>
      <c r="AF136" s="459"/>
      <c r="AG136" s="459"/>
      <c r="AH136" s="459"/>
      <c r="AI136" s="459"/>
      <c r="AJ136" s="462"/>
      <c r="AK136" s="465"/>
      <c r="AL136" s="465"/>
      <c r="AM136" s="462">
        <v>130</v>
      </c>
      <c r="AN136" s="462"/>
      <c r="AO136" s="462"/>
      <c r="AP136" s="447">
        <f t="shared" ref="AP136" si="69">IF(F136="Corrupción",AO136,IF(AM136&lt;=2,1,IF(AM136&lt;=24,2,IF(AM136&lt;=500,3,IF(AM136&lt;=5000,4,IF(AM136&gt;5000,5,"Revisar"))))))</f>
        <v>3</v>
      </c>
      <c r="AQ136" s="447" t="str">
        <f t="shared" ref="AQ136" si="70">IF(F136="Corrupción",(IF(AP136=1,"Rara Vez",IF(AP136=2,"Improbable",IF(AP136=3,"Posible",IF(AP136=4,"Probable",IF(AP136=5,"Seguro","Revisar")))))),IF(AP136=1,"Muy Baja",IF(AP136=2,"Baja",IF(AP136=3,"Media",IF(AP136=4,"Alta","Muy Alta")))))</f>
        <v>Media</v>
      </c>
      <c r="AR136" s="447">
        <f>IF(F136="Corrupción",AK136,(ROUND(((VLOOKUP(N136,Datos!$B$25:$C$29,2,FALSE)*Datos!$B$32)+(VLOOKUP(O136,Datos!$B$25:$C$29,2,FALSE)*Datos!$C$32)+(VLOOKUP(P136,Datos!$B$25:$C$29,2,FALSE)*Datos!$D$32))*5,0)))</f>
        <v>2</v>
      </c>
      <c r="AS136" s="468" t="str">
        <f>IF(AR136=1,"Insignificante",IF(AR136=2,"Menor",IF(AR136=3,"Moderado",IF(AR136=4,"Mayor","Catastrófico"))))</f>
        <v>Menor</v>
      </c>
      <c r="AT136" s="470">
        <f>_xlfn.NUMBERVALUE(CONCATENATE(AP136,AR136),"##")</f>
        <v>32</v>
      </c>
      <c r="AU136" s="472" t="str">
        <f>VLOOKUP(AT136,Datos!$I$37:$J$61,2,FALSE)</f>
        <v>MODERADO</v>
      </c>
      <c r="AV136" s="215" t="s">
        <v>632</v>
      </c>
      <c r="AW136" s="216" t="s">
        <v>633</v>
      </c>
      <c r="AX136" s="216" t="s">
        <v>634</v>
      </c>
      <c r="AY136" s="217" t="s">
        <v>12</v>
      </c>
      <c r="AZ136" s="217" t="s">
        <v>5</v>
      </c>
      <c r="BA136" s="217" t="s">
        <v>3</v>
      </c>
      <c r="BB136" s="217" t="s">
        <v>32</v>
      </c>
      <c r="BC136" s="214" t="s">
        <v>7</v>
      </c>
      <c r="BD136" s="376">
        <f>IF(AY136=Datos!$C$63,Datos!$C$73,IF(AY136=Datos!$C$64,Datos!$C$74,IF(AY136=Datos!$C$65,Datos!$C$75,"Revisar")))+IF(AZ136=Datos!$D$63,Datos!$D$73,IF(AZ136=Datos!$D$64,Datos!$D$74,"Revisar"))+IF(BA136=Datos!$E$63,Datos!$E$73,IF(BA136=Datos!$E$64,Datos!$E$74,"Revisar"))+IF(BC136=Datos!$G$63,Datos!$G$73,IF(BC136=Datos!$G$64,Datos!$G$74,IF(BC136=Datos!$G$65,Datos!$G$75,"Revisar")))</f>
        <v>0.54999999999999993</v>
      </c>
      <c r="BE136" s="376">
        <f>IF(AY136=Datos!$C$65,BD136,0)</f>
        <v>0</v>
      </c>
      <c r="BF136" s="376">
        <f>IF(OR(AY136=Datos!$C$63,AY136=Datos!$C$64),BD136,0)</f>
        <v>0.54999999999999993</v>
      </c>
      <c r="BG136" s="447">
        <f>IF(ROUND(AP136-SUM(BF136:BF139),0)&lt;=0,1,ROUND(AP136-SUM(BF136:BF139),0))</f>
        <v>2</v>
      </c>
      <c r="BH136" s="447" t="str">
        <f>IF(F136="Corrupción",(IF(BG136=1,"Rara Vez",IF(BG136=2,"Improbable",IF(BG136=3,"Posible",IF(BG136=4,"Probable","Seguro"))))),IF(BG136=1,"Muy Baja",IF(BG136=2,"Baja",IF(BG136=3,"Media",IF(BG136=4,"Alta","Muy Alta")))))</f>
        <v>Baja</v>
      </c>
      <c r="BI136" s="447">
        <f>ROUND(AR136-SUM(BE136:BE139),0)</f>
        <v>2</v>
      </c>
      <c r="BJ136" s="447" t="str">
        <f>IF(BI136=1,"Insignificante",IF(BI136=2,"Menor",IF(BI136=3,"Moderado",IF(BI136=4,"Mayor","Catastrófico"))))</f>
        <v>Menor</v>
      </c>
      <c r="BK136" s="450">
        <f>_xlfn.NUMBERVALUE(CONCATENATE(BG136,BI136),"##")</f>
        <v>22</v>
      </c>
      <c r="BL136" s="453" t="str">
        <f>+VLOOKUP(BK136,Datos!$I$37:$J$65,2,FALSE)</f>
        <v>MODERADO</v>
      </c>
      <c r="BM136" s="456" t="s">
        <v>236</v>
      </c>
      <c r="BN136" s="231" t="s">
        <v>635</v>
      </c>
      <c r="BO136" s="214" t="s">
        <v>636</v>
      </c>
      <c r="BP136" s="223">
        <v>45901</v>
      </c>
      <c r="BQ136" s="223">
        <v>45991</v>
      </c>
      <c r="BR136" s="232" t="s">
        <v>637</v>
      </c>
    </row>
    <row r="137" spans="1:70" s="363" customFormat="1" ht="16" thickBot="1" x14ac:dyDescent="0.4">
      <c r="A137" s="476"/>
      <c r="B137" s="479"/>
      <c r="C137" s="326" t="s">
        <v>66</v>
      </c>
      <c r="D137" s="457"/>
      <c r="E137" s="482"/>
      <c r="F137" s="457"/>
      <c r="G137" s="460"/>
      <c r="H137" s="484"/>
      <c r="I137" s="484"/>
      <c r="J137" s="484"/>
      <c r="K137" s="484"/>
      <c r="L137" s="487"/>
      <c r="M137" s="460"/>
      <c r="N137" s="460"/>
      <c r="O137" s="460"/>
      <c r="P137" s="460"/>
      <c r="Q137" s="460"/>
      <c r="R137" s="484"/>
      <c r="S137" s="484"/>
      <c r="T137" s="484"/>
      <c r="U137" s="484"/>
      <c r="V137" s="484"/>
      <c r="W137" s="484"/>
      <c r="X137" s="484"/>
      <c r="Y137" s="460"/>
      <c r="Z137" s="460"/>
      <c r="AA137" s="460"/>
      <c r="AB137" s="460"/>
      <c r="AC137" s="460"/>
      <c r="AD137" s="460"/>
      <c r="AE137" s="460"/>
      <c r="AF137" s="460"/>
      <c r="AG137" s="460"/>
      <c r="AH137" s="460"/>
      <c r="AI137" s="460"/>
      <c r="AJ137" s="463"/>
      <c r="AK137" s="466"/>
      <c r="AL137" s="466"/>
      <c r="AM137" s="463"/>
      <c r="AN137" s="463"/>
      <c r="AO137" s="463"/>
      <c r="AP137" s="448"/>
      <c r="AQ137" s="448"/>
      <c r="AR137" s="448"/>
      <c r="AS137" s="468"/>
      <c r="AT137" s="470"/>
      <c r="AU137" s="473"/>
      <c r="AV137" s="378"/>
      <c r="AW137" s="379"/>
      <c r="AX137" s="379"/>
      <c r="AY137" s="380"/>
      <c r="AZ137" s="380"/>
      <c r="BA137" s="380"/>
      <c r="BB137" s="380"/>
      <c r="BC137" s="351"/>
      <c r="BD137" s="381" t="e">
        <f>IF(AY137=Datos!$C$63,Datos!$C$73,IF(AY137=Datos!$C$64,Datos!$C$74,IF(AY137=Datos!$C$65,Datos!$C$75,"Revisar")))+IF(AZ137=Datos!$D$63,Datos!$D$73,IF(AZ137=Datos!$D$64,Datos!$D$74,"Revisar"))+IF(BA137=Datos!$E$63,Datos!$E$73,IF(BA137=Datos!$E$64,Datos!$E$74,"Revisar"))+IF(BC137=Datos!$G$63,Datos!$G$73,IF(BC137=Datos!$G$64,Datos!$G$74,IF(BC137=Datos!$G$65,Datos!$G$75,"Revisar")))</f>
        <v>#VALUE!</v>
      </c>
      <c r="BE137" s="381">
        <f>IF(AY137=Datos!$C$65,BD137,0)</f>
        <v>0</v>
      </c>
      <c r="BF137" s="381">
        <f>IF(OR(AY137=Datos!$C$63,AY137=Datos!$C$64),BD137,0)</f>
        <v>0</v>
      </c>
      <c r="BG137" s="448"/>
      <c r="BH137" s="448"/>
      <c r="BI137" s="448"/>
      <c r="BJ137" s="448"/>
      <c r="BK137" s="451"/>
      <c r="BL137" s="454"/>
      <c r="BM137" s="457"/>
      <c r="BN137" s="382"/>
      <c r="BO137" s="351"/>
      <c r="BP137" s="351"/>
      <c r="BQ137" s="351"/>
      <c r="BR137" s="383"/>
    </row>
    <row r="138" spans="1:70" ht="16" thickBot="1" x14ac:dyDescent="0.4">
      <c r="A138" s="476"/>
      <c r="B138" s="479"/>
      <c r="C138" s="326" t="s">
        <v>66</v>
      </c>
      <c r="D138" s="457"/>
      <c r="E138" s="482"/>
      <c r="F138" s="457"/>
      <c r="G138" s="460"/>
      <c r="H138" s="484"/>
      <c r="I138" s="484"/>
      <c r="J138" s="484"/>
      <c r="K138" s="484"/>
      <c r="L138" s="487"/>
      <c r="M138" s="460"/>
      <c r="N138" s="460"/>
      <c r="O138" s="460"/>
      <c r="P138" s="460"/>
      <c r="Q138" s="460"/>
      <c r="R138" s="484"/>
      <c r="S138" s="484"/>
      <c r="T138" s="484"/>
      <c r="U138" s="484"/>
      <c r="V138" s="484"/>
      <c r="W138" s="484"/>
      <c r="X138" s="484"/>
      <c r="Y138" s="460"/>
      <c r="Z138" s="460"/>
      <c r="AA138" s="460"/>
      <c r="AB138" s="460"/>
      <c r="AC138" s="460"/>
      <c r="AD138" s="460"/>
      <c r="AE138" s="460"/>
      <c r="AF138" s="460"/>
      <c r="AG138" s="460"/>
      <c r="AH138" s="460"/>
      <c r="AI138" s="460"/>
      <c r="AJ138" s="463"/>
      <c r="AK138" s="466"/>
      <c r="AL138" s="466"/>
      <c r="AM138" s="463"/>
      <c r="AN138" s="463"/>
      <c r="AO138" s="463"/>
      <c r="AP138" s="448"/>
      <c r="AQ138" s="448"/>
      <c r="AR138" s="448"/>
      <c r="AS138" s="468"/>
      <c r="AT138" s="470"/>
      <c r="AU138" s="473"/>
      <c r="AV138" s="433"/>
      <c r="AW138" s="434"/>
      <c r="AX138" s="434"/>
      <c r="AY138" s="435"/>
      <c r="AZ138" s="435"/>
      <c r="BA138" s="435"/>
      <c r="BB138" s="435"/>
      <c r="BC138" s="369"/>
      <c r="BD138" s="195" t="e">
        <f>IF(AY138=Datos!$C$63,Datos!$C$73,IF(AY138=Datos!$C$64,Datos!$C$74,IF(AY138=Datos!$C$65,Datos!$C$75,"Revisar")))+IF(AZ138=Datos!$D$63,Datos!$D$73,IF(AZ138=Datos!$D$64,Datos!$D$74,"Revisar"))+IF(BA138=Datos!$E$63,Datos!$E$73,IF(BA138=Datos!$E$64,Datos!$E$74,"Revisar"))+IF(BC138=Datos!$G$63,Datos!$G$73,IF(BC138=Datos!$G$64,Datos!$G$74,IF(BC138=Datos!$G$65,Datos!$G$75,"Revisar")))</f>
        <v>#VALUE!</v>
      </c>
      <c r="BE138" s="195">
        <f>IF(AY138=Datos!$C$65,BD138,0)</f>
        <v>0</v>
      </c>
      <c r="BF138" s="195">
        <f>IF(OR(AY138=Datos!$C$63,AY138=Datos!$C$64),BD138,0)</f>
        <v>0</v>
      </c>
      <c r="BG138" s="448"/>
      <c r="BH138" s="448"/>
      <c r="BI138" s="448"/>
      <c r="BJ138" s="448"/>
      <c r="BK138" s="451"/>
      <c r="BL138" s="454"/>
      <c r="BM138" s="457"/>
      <c r="BN138" s="200"/>
      <c r="BO138" s="200"/>
      <c r="BP138" s="200"/>
      <c r="BQ138" s="200"/>
      <c r="BR138" s="201"/>
    </row>
    <row r="139" spans="1:70" ht="16" thickBot="1" x14ac:dyDescent="0.4">
      <c r="A139" s="477"/>
      <c r="B139" s="480"/>
      <c r="C139" s="326" t="s">
        <v>66</v>
      </c>
      <c r="D139" s="458"/>
      <c r="E139" s="483"/>
      <c r="F139" s="458"/>
      <c r="G139" s="461"/>
      <c r="H139" s="485"/>
      <c r="I139" s="485"/>
      <c r="J139" s="485"/>
      <c r="K139" s="485"/>
      <c r="L139" s="488"/>
      <c r="M139" s="461"/>
      <c r="N139" s="461"/>
      <c r="O139" s="461"/>
      <c r="P139" s="461"/>
      <c r="Q139" s="461"/>
      <c r="R139" s="485"/>
      <c r="S139" s="485"/>
      <c r="T139" s="485"/>
      <c r="U139" s="485"/>
      <c r="V139" s="485"/>
      <c r="W139" s="485"/>
      <c r="X139" s="485"/>
      <c r="Y139" s="461"/>
      <c r="Z139" s="461"/>
      <c r="AA139" s="461"/>
      <c r="AB139" s="461"/>
      <c r="AC139" s="461"/>
      <c r="AD139" s="461"/>
      <c r="AE139" s="461"/>
      <c r="AF139" s="461"/>
      <c r="AG139" s="461"/>
      <c r="AH139" s="461"/>
      <c r="AI139" s="461"/>
      <c r="AJ139" s="464"/>
      <c r="AK139" s="467"/>
      <c r="AL139" s="467"/>
      <c r="AM139" s="464"/>
      <c r="AN139" s="464"/>
      <c r="AO139" s="464"/>
      <c r="AP139" s="449"/>
      <c r="AQ139" s="449"/>
      <c r="AR139" s="449"/>
      <c r="AS139" s="469"/>
      <c r="AT139" s="471"/>
      <c r="AU139" s="474"/>
      <c r="AV139" s="436"/>
      <c r="AW139" s="204"/>
      <c r="AX139" s="204"/>
      <c r="AY139" s="437"/>
      <c r="AZ139" s="437"/>
      <c r="BA139" s="437"/>
      <c r="BB139" s="437"/>
      <c r="BC139" s="438"/>
      <c r="BD139" s="206" t="e">
        <f>IF(AY139=Datos!$C$63,Datos!$C$73,IF(AY139=Datos!$C$64,Datos!$C$74,IF(AY139=Datos!$C$65,Datos!$C$75,"Revisar")))+IF(AZ139=Datos!$D$63,Datos!$D$73,IF(AZ139=Datos!$D$64,Datos!$D$74,"Revisar"))+IF(BA139=Datos!$E$63,Datos!$E$73,IF(BA139=Datos!$E$64,Datos!$E$74,"Revisar"))+IF(BC139=Datos!$G$63,Datos!$G$73,IF(BC139=Datos!$G$64,Datos!$G$74,IF(BC139=Datos!$G$65,Datos!$G$75,"Revisar")))</f>
        <v>#VALUE!</v>
      </c>
      <c r="BE139" s="206">
        <f>IF(AY139=Datos!$C$65,BD139,0)</f>
        <v>0</v>
      </c>
      <c r="BF139" s="206">
        <f>IF(OR(AY139=Datos!$C$63,AY139=Datos!$C$64),BD139,0)</f>
        <v>0</v>
      </c>
      <c r="BG139" s="449"/>
      <c r="BH139" s="449"/>
      <c r="BI139" s="449"/>
      <c r="BJ139" s="449"/>
      <c r="BK139" s="452"/>
      <c r="BL139" s="455"/>
      <c r="BM139" s="458"/>
      <c r="BN139" s="207"/>
      <c r="BO139" s="207"/>
      <c r="BP139" s="207"/>
      <c r="BQ139" s="207"/>
      <c r="BR139" s="208"/>
    </row>
    <row r="140" spans="1:70" s="138" customFormat="1" ht="109" thickBot="1" x14ac:dyDescent="0.35">
      <c r="A140" s="496">
        <v>1</v>
      </c>
      <c r="B140" s="497" t="s">
        <v>277</v>
      </c>
      <c r="C140" s="326" t="s">
        <v>116</v>
      </c>
      <c r="D140" s="498" t="s">
        <v>116</v>
      </c>
      <c r="E140" s="499" t="s">
        <v>190</v>
      </c>
      <c r="F140" s="498" t="s">
        <v>126</v>
      </c>
      <c r="G140" s="495" t="s">
        <v>1</v>
      </c>
      <c r="H140" s="495" t="s">
        <v>70</v>
      </c>
      <c r="I140" s="500" t="s">
        <v>588</v>
      </c>
      <c r="J140" s="500" t="s">
        <v>589</v>
      </c>
      <c r="K140" s="500" t="s">
        <v>590</v>
      </c>
      <c r="L140" s="501" t="str">
        <f>CONCATENATE(I140," ",J140," ",K140)</f>
        <v>Probabilidad de afectación operacional por la no ejecución del plan de adquisiciones del proceso debido a la
falta de gestión a la solicitud presupuestal  y que el personal del área carece de las competencias necesarias</v>
      </c>
      <c r="M140" s="495" t="s">
        <v>0</v>
      </c>
      <c r="N140" s="495" t="s">
        <v>78</v>
      </c>
      <c r="O140" s="495" t="s">
        <v>79</v>
      </c>
      <c r="P140" s="495" t="s">
        <v>78</v>
      </c>
      <c r="Q140" s="495"/>
      <c r="R140" s="495"/>
      <c r="S140" s="495"/>
      <c r="T140" s="495"/>
      <c r="U140" s="495"/>
      <c r="V140" s="495"/>
      <c r="W140" s="495"/>
      <c r="X140" s="495"/>
      <c r="Y140" s="495"/>
      <c r="Z140" s="495"/>
      <c r="AA140" s="495"/>
      <c r="AB140" s="495"/>
      <c r="AC140" s="495"/>
      <c r="AD140" s="495"/>
      <c r="AE140" s="495"/>
      <c r="AF140" s="495"/>
      <c r="AG140" s="495"/>
      <c r="AH140" s="495"/>
      <c r="AI140" s="495"/>
      <c r="AJ140" s="489">
        <f>COUNTIF(Q140:AI143,"Si")</f>
        <v>0</v>
      </c>
      <c r="AK140" s="490">
        <f>IF((COUNTIF(P140:AI143,"Si"))&lt;=0,0,(IF((COUNTIF(P140:AI143,"Si"))&lt;=5,3,(IF(COUNTIF(P140:AI143,"Si")&lt;=11,4,5)))))</f>
        <v>0</v>
      </c>
      <c r="AL140" s="490">
        <f>IF((COUNTIF(P140:AI143,"Si"))&lt;=0,0,(IF((COUNTIF(P140:AI143,"Si"))&lt;=5,"MODERADO",(IF(COUNTIF(P140:AI143,"Si")&lt;=11,"ALTO","EXTREMO")))))</f>
        <v>0</v>
      </c>
      <c r="AM140" s="489">
        <v>12</v>
      </c>
      <c r="AN140" s="489"/>
      <c r="AO140" s="489" t="str">
        <f>IF(AN140="Rara vez",1,(IF(AN140="Improbable",2,(IF(AN140="Posible",3,IF(AN140="Probable",4,IF(AN140="Seguro",5,"Revisar")))))))</f>
        <v>Revisar</v>
      </c>
      <c r="AP140" s="491">
        <f>IF(F140="Corrupción",AO140,IF(AM140&lt;=2,1,IF(AM140&lt;=24,2,IF(AM140&lt;=500,3,IF(AM140&lt;=5000,4,IF(AM140&gt;5000,5,"Revisar"))))))</f>
        <v>2</v>
      </c>
      <c r="AQ140" s="491" t="str">
        <f>IF(F140="Corrupción",(IF(AP140=1,"Rara Vez",IF(AP140=2,"Improbable",IF(AP140=3,"Posible",IF(AP140=4,"Probable",IF(AP140=5,"Seguro","Revisar")))))),IF(AP140=1,"Muy Baja",IF(AP140=2,"Baja",IF(AP140=3,"Media",IF(AP140=4,"Alta","Muy Alta")))))</f>
        <v>Baja</v>
      </c>
      <c r="AR140" s="491">
        <f>IF(F140="Corrupción",AK140,(ROUND(((VLOOKUP(N140,Datos!$B$25:$C$29,2,FALSE)*Datos!$B$32)+(VLOOKUP(O140,Datos!$B$25:$C$29,2,FALSE)*Datos!$C$32)+(VLOOKUP(P140,Datos!$B$25:$C$29,2,FALSE)*Datos!$D$32))*5,0)))</f>
        <v>2</v>
      </c>
      <c r="AS140" s="492" t="str">
        <f>IF(AR140=1,"Insignificante",IF(AR140=2,"Menor",IF(AR140=3,"Moderado",IF(AR140=4,"Mayor","Catastrófico"))))</f>
        <v>Menor</v>
      </c>
      <c r="AT140" s="493">
        <f>_xlfn.NUMBERVALUE(CONCATENATE(AP140,AR140),"##")</f>
        <v>22</v>
      </c>
      <c r="AU140" s="494" t="str">
        <f>VLOOKUP(AT140,Datos!$I$37:$J$61,2,FALSE)</f>
        <v>MODERADO</v>
      </c>
      <c r="AV140" s="428" t="s">
        <v>591</v>
      </c>
      <c r="AW140" s="429" t="s">
        <v>592</v>
      </c>
      <c r="AX140" s="429" t="s">
        <v>593</v>
      </c>
      <c r="AY140" s="188" t="s">
        <v>4</v>
      </c>
      <c r="AZ140" s="188" t="s">
        <v>5</v>
      </c>
      <c r="BA140" s="188" t="s">
        <v>11</v>
      </c>
      <c r="BB140" s="188" t="s">
        <v>26</v>
      </c>
      <c r="BC140" s="185" t="s">
        <v>7</v>
      </c>
      <c r="BD140" s="145">
        <f>IF(AY140=Datos!$C$63,Datos!$C$73,IF(AY140=Datos!$C$64,Datos!$C$74,IF(AY140=Datos!$C$65,Datos!$C$75,"Revisar")))+IF(AZ140=Datos!$D$63,Datos!$D$73,IF(AZ140=Datos!$D$64,Datos!$D$74,"Revisar"))+IF(BA140=Datos!$E$63,Datos!$E$73,IF(BA140=Datos!$E$64,Datos!$E$74,"Revisar"))+IF(BC140=Datos!$G$63,Datos!$G$73,IF(BC140=Datos!$G$64,Datos!$G$74,IF(BC140=Datos!$G$65,Datos!$G$75,"Revisar")))</f>
        <v>0.5</v>
      </c>
      <c r="BE140" s="145">
        <f>IF(AY140=Datos!$C$65,BD140,0)</f>
        <v>0</v>
      </c>
      <c r="BF140" s="145">
        <f>IF(OR(AY140=Datos!$C$63,AY140=Datos!$C$64),BD140,0)</f>
        <v>0.5</v>
      </c>
      <c r="BG140" s="447">
        <f>IF(ROUND(AP140-SUM(BF140:BF143),0)&lt;=0,1,ROUND(AP140-SUM(BF140:BF143),0))</f>
        <v>1</v>
      </c>
      <c r="BH140" s="491" t="str">
        <f>IF(F140="Corrupción",(IF(BG140=1,"Rara Vez",IF(BG140=2,"Improbable",IF(BG140=3,"Posible",IF(BG140=4,"Probable","Seguro"))))),IF(BG140=1,"Muy Baja",IF(BG140=2,"Baja",IF(BG140=3,"Media",IF(BG140=4,"Alta","Muy Alta")))))</f>
        <v>Muy Baja</v>
      </c>
      <c r="BI140" s="447">
        <f>ROUND(AR140-SUM(BE140:BE143),0)</f>
        <v>2</v>
      </c>
      <c r="BJ140" s="447" t="str">
        <f>IF(BI140=1,"Insignificante",IF(BI140=2,"Menor",IF(BI140=3,"Moderado",IF(BI140=4,"Mayor","Catastrófico"))))</f>
        <v>Menor</v>
      </c>
      <c r="BK140" s="450">
        <f>_xlfn.NUMBERVALUE(CONCATENATE(BG140,BI140),"##")</f>
        <v>12</v>
      </c>
      <c r="BL140" s="453" t="str">
        <f>+VLOOKUP(BK140,Datos!$I$37:$J$65,2,FALSE)</f>
        <v>BAJO</v>
      </c>
      <c r="BM140" s="456" t="s">
        <v>233</v>
      </c>
      <c r="BN140" s="189"/>
      <c r="BO140" s="185"/>
      <c r="BP140" s="185"/>
      <c r="BQ140" s="185"/>
      <c r="BR140" s="190"/>
    </row>
    <row r="141" spans="1:70" ht="124.5" thickBot="1" x14ac:dyDescent="0.4">
      <c r="A141" s="476"/>
      <c r="B141" s="479"/>
      <c r="C141" s="326" t="s">
        <v>116</v>
      </c>
      <c r="D141" s="457"/>
      <c r="E141" s="482"/>
      <c r="F141" s="457"/>
      <c r="G141" s="460"/>
      <c r="H141" s="460"/>
      <c r="I141" s="484"/>
      <c r="J141" s="484"/>
      <c r="K141" s="484"/>
      <c r="L141" s="487"/>
      <c r="M141" s="460"/>
      <c r="N141" s="460"/>
      <c r="O141" s="460"/>
      <c r="P141" s="460"/>
      <c r="Q141" s="460"/>
      <c r="R141" s="460"/>
      <c r="S141" s="460"/>
      <c r="T141" s="460"/>
      <c r="U141" s="460"/>
      <c r="V141" s="460"/>
      <c r="W141" s="460"/>
      <c r="X141" s="460"/>
      <c r="Y141" s="460"/>
      <c r="Z141" s="460"/>
      <c r="AA141" s="460"/>
      <c r="AB141" s="460"/>
      <c r="AC141" s="460"/>
      <c r="AD141" s="460"/>
      <c r="AE141" s="460"/>
      <c r="AF141" s="460"/>
      <c r="AG141" s="460"/>
      <c r="AH141" s="460"/>
      <c r="AI141" s="460"/>
      <c r="AJ141" s="463"/>
      <c r="AK141" s="466"/>
      <c r="AL141" s="466"/>
      <c r="AM141" s="463"/>
      <c r="AN141" s="463"/>
      <c r="AO141" s="463"/>
      <c r="AP141" s="448"/>
      <c r="AQ141" s="448"/>
      <c r="AR141" s="448"/>
      <c r="AS141" s="468"/>
      <c r="AT141" s="470"/>
      <c r="AU141" s="473"/>
      <c r="AV141" s="430" t="s">
        <v>594</v>
      </c>
      <c r="AW141" s="431" t="s">
        <v>592</v>
      </c>
      <c r="AX141" s="431" t="s">
        <v>393</v>
      </c>
      <c r="AY141" s="194" t="s">
        <v>4</v>
      </c>
      <c r="AZ141" s="194" t="s">
        <v>5</v>
      </c>
      <c r="BA141" s="194" t="s">
        <v>3</v>
      </c>
      <c r="BB141" s="194" t="s">
        <v>31</v>
      </c>
      <c r="BC141" s="191" t="s">
        <v>7</v>
      </c>
      <c r="BD141" s="195">
        <f>IF(AY141=Datos!$C$63,Datos!$C$73,IF(AY141=Datos!$C$64,Datos!$C$74,IF(AY141=Datos!$C$65,Datos!$C$75,"Revisar")))+IF(AZ141=Datos!$D$63,Datos!$D$73,IF(AZ141=Datos!$D$64,Datos!$D$74,"Revisar"))+IF(BA141=Datos!$E$63,Datos!$E$73,IF(BA141=Datos!$E$64,Datos!$E$74,"Revisar"))+IF(BC141=Datos!$G$63,Datos!$G$73,IF(BC141=Datos!$G$64,Datos!$G$74,IF(BC141=Datos!$G$65,Datos!$G$75,"Revisar")))</f>
        <v>0.65</v>
      </c>
      <c r="BE141" s="195">
        <f>IF(AY141=Datos!$C$65,BD141,0)</f>
        <v>0</v>
      </c>
      <c r="BF141" s="195">
        <f>IF(OR(AY141=Datos!$C$63,AY141=Datos!$C$64),BD141,0)</f>
        <v>0.65</v>
      </c>
      <c r="BG141" s="448"/>
      <c r="BH141" s="448"/>
      <c r="BI141" s="448"/>
      <c r="BJ141" s="448"/>
      <c r="BK141" s="451"/>
      <c r="BL141" s="454"/>
      <c r="BM141" s="457"/>
      <c r="BN141" s="196"/>
      <c r="BO141" s="191"/>
      <c r="BP141" s="191"/>
      <c r="BQ141" s="191"/>
      <c r="BR141" s="197"/>
    </row>
    <row r="142" spans="1:70" ht="217.5" thickBot="1" x14ac:dyDescent="0.4">
      <c r="A142" s="476"/>
      <c r="B142" s="479"/>
      <c r="C142" s="326" t="s">
        <v>116</v>
      </c>
      <c r="D142" s="457"/>
      <c r="E142" s="482"/>
      <c r="F142" s="457"/>
      <c r="G142" s="460"/>
      <c r="H142" s="460"/>
      <c r="I142" s="484"/>
      <c r="J142" s="484"/>
      <c r="K142" s="484"/>
      <c r="L142" s="487"/>
      <c r="M142" s="460"/>
      <c r="N142" s="460"/>
      <c r="O142" s="460"/>
      <c r="P142" s="460"/>
      <c r="Q142" s="460"/>
      <c r="R142" s="460"/>
      <c r="S142" s="460"/>
      <c r="T142" s="460"/>
      <c r="U142" s="460"/>
      <c r="V142" s="460"/>
      <c r="W142" s="460"/>
      <c r="X142" s="460"/>
      <c r="Y142" s="460"/>
      <c r="Z142" s="460"/>
      <c r="AA142" s="460"/>
      <c r="AB142" s="460"/>
      <c r="AC142" s="460"/>
      <c r="AD142" s="460"/>
      <c r="AE142" s="460"/>
      <c r="AF142" s="460"/>
      <c r="AG142" s="460"/>
      <c r="AH142" s="460"/>
      <c r="AI142" s="460"/>
      <c r="AJ142" s="463"/>
      <c r="AK142" s="466"/>
      <c r="AL142" s="466"/>
      <c r="AM142" s="463"/>
      <c r="AN142" s="463"/>
      <c r="AO142" s="463"/>
      <c r="AP142" s="448"/>
      <c r="AQ142" s="448"/>
      <c r="AR142" s="448"/>
      <c r="AS142" s="468"/>
      <c r="AT142" s="470"/>
      <c r="AU142" s="473"/>
      <c r="AV142" s="432" t="s">
        <v>595</v>
      </c>
      <c r="AW142" s="431" t="s">
        <v>592</v>
      </c>
      <c r="AX142" s="431" t="s">
        <v>596</v>
      </c>
      <c r="AY142" s="194" t="s">
        <v>20</v>
      </c>
      <c r="AZ142" s="194" t="s">
        <v>5</v>
      </c>
      <c r="BA142" s="194" t="s">
        <v>3</v>
      </c>
      <c r="BB142" s="194" t="s">
        <v>33</v>
      </c>
      <c r="BC142" s="191" t="s">
        <v>7</v>
      </c>
      <c r="BD142" s="195">
        <f>IF(AY142=Datos!$C$63,Datos!$C$73,IF(AY142=Datos!$C$64,Datos!$C$74,IF(AY142=Datos!$C$65,Datos!$C$75,"Revisar")))+IF(AZ142=Datos!$D$63,Datos!$D$73,IF(AZ142=Datos!$D$64,Datos!$D$74,"Revisar"))+IF(BA142=Datos!$E$63,Datos!$E$73,IF(BA142=Datos!$E$64,Datos!$E$74,"Revisar"))+IF(BC142=Datos!$G$63,Datos!$G$73,IF(BC142=Datos!$G$64,Datos!$G$74,IF(BC142=Datos!$G$65,Datos!$G$75,"Revisar")))</f>
        <v>0.5</v>
      </c>
      <c r="BE142" s="195">
        <f>IF(AY142=Datos!$C$65,BD142,0)</f>
        <v>0.5</v>
      </c>
      <c r="BF142" s="195">
        <f>IF(OR(AY142=Datos!$C$63,AY142=Datos!$C$64),BD142,0)</f>
        <v>0</v>
      </c>
      <c r="BG142" s="448"/>
      <c r="BH142" s="448"/>
      <c r="BI142" s="448"/>
      <c r="BJ142" s="448"/>
      <c r="BK142" s="451"/>
      <c r="BL142" s="454"/>
      <c r="BM142" s="457"/>
      <c r="BN142" s="200"/>
      <c r="BO142" s="200"/>
      <c r="BP142" s="200"/>
      <c r="BQ142" s="200"/>
      <c r="BR142" s="201"/>
    </row>
    <row r="143" spans="1:70" ht="43.5" customHeight="1" thickBot="1" x14ac:dyDescent="0.4">
      <c r="A143" s="477"/>
      <c r="B143" s="480"/>
      <c r="C143" s="326" t="s">
        <v>116</v>
      </c>
      <c r="D143" s="458"/>
      <c r="E143" s="483"/>
      <c r="F143" s="458"/>
      <c r="G143" s="461"/>
      <c r="H143" s="461"/>
      <c r="I143" s="485"/>
      <c r="J143" s="485"/>
      <c r="K143" s="485"/>
      <c r="L143" s="488"/>
      <c r="M143" s="461"/>
      <c r="N143" s="461"/>
      <c r="O143" s="461"/>
      <c r="P143" s="461"/>
      <c r="Q143" s="461"/>
      <c r="R143" s="461"/>
      <c r="S143" s="461"/>
      <c r="T143" s="461"/>
      <c r="U143" s="461"/>
      <c r="V143" s="461"/>
      <c r="W143" s="461"/>
      <c r="X143" s="461"/>
      <c r="Y143" s="461"/>
      <c r="Z143" s="461"/>
      <c r="AA143" s="461"/>
      <c r="AB143" s="461"/>
      <c r="AC143" s="461"/>
      <c r="AD143" s="461"/>
      <c r="AE143" s="461"/>
      <c r="AF143" s="461"/>
      <c r="AG143" s="461"/>
      <c r="AH143" s="461"/>
      <c r="AI143" s="461"/>
      <c r="AJ143" s="464"/>
      <c r="AK143" s="467"/>
      <c r="AL143" s="467"/>
      <c r="AM143" s="464"/>
      <c r="AN143" s="464"/>
      <c r="AO143" s="464"/>
      <c r="AP143" s="449"/>
      <c r="AQ143" s="449"/>
      <c r="AR143" s="449"/>
      <c r="AS143" s="469"/>
      <c r="AT143" s="471"/>
      <c r="AU143" s="474"/>
      <c r="AV143" s="203"/>
      <c r="AW143" s="204"/>
      <c r="AX143" s="204"/>
      <c r="AY143" s="205"/>
      <c r="AZ143" s="205"/>
      <c r="BA143" s="205"/>
      <c r="BB143" s="205"/>
      <c r="BC143" s="202"/>
      <c r="BD143" s="206" t="e">
        <f>IF(AY143=Datos!$C$63,Datos!$C$73,IF(AY143=Datos!$C$64,Datos!$C$74,IF(AY143=Datos!$C$65,Datos!$C$75,"Revisar")))+IF(AZ143=Datos!$D$63,Datos!$D$73,IF(AZ143=Datos!$D$64,Datos!$D$74,"Revisar"))+IF(BA143=Datos!$E$63,Datos!$E$73,IF(BA143=Datos!$E$64,Datos!$E$74,"Revisar"))+IF(BC143=Datos!$G$63,Datos!$G$73,IF(BC143=Datos!$G$64,Datos!$G$74,IF(BC143=Datos!$G$65,Datos!$G$75,"Revisar")))</f>
        <v>#VALUE!</v>
      </c>
      <c r="BE143" s="206">
        <f>IF(AY143=Datos!$C$65,BD143,0)</f>
        <v>0</v>
      </c>
      <c r="BF143" s="206">
        <f>IF(OR(AY143=Datos!$C$63,AY143=Datos!$C$64),BD143,0)</f>
        <v>0</v>
      </c>
      <c r="BG143" s="449"/>
      <c r="BH143" s="449"/>
      <c r="BI143" s="449"/>
      <c r="BJ143" s="449"/>
      <c r="BK143" s="452"/>
      <c r="BL143" s="455"/>
      <c r="BM143" s="458"/>
      <c r="BN143" s="207"/>
      <c r="BO143" s="207"/>
      <c r="BP143" s="207"/>
      <c r="BQ143" s="207"/>
      <c r="BR143" s="208"/>
    </row>
    <row r="144" spans="1:70" s="138" customFormat="1" ht="171" thickBot="1" x14ac:dyDescent="0.35">
      <c r="A144" s="496">
        <v>2</v>
      </c>
      <c r="B144" s="497" t="s">
        <v>277</v>
      </c>
      <c r="C144" s="326" t="s">
        <v>116</v>
      </c>
      <c r="D144" s="498" t="s">
        <v>116</v>
      </c>
      <c r="E144" s="499" t="s">
        <v>190</v>
      </c>
      <c r="F144" s="498" t="s">
        <v>127</v>
      </c>
      <c r="G144" s="495" t="s">
        <v>75</v>
      </c>
      <c r="H144" s="495" t="s">
        <v>72</v>
      </c>
      <c r="I144" s="500" t="s">
        <v>597</v>
      </c>
      <c r="J144" s="500" t="s">
        <v>598</v>
      </c>
      <c r="K144" s="500" t="s">
        <v>599</v>
      </c>
      <c r="L144" s="501" t="str">
        <f>CONCATENATE(I144," ",J144," ",K144)</f>
        <v>Posibilidad de recibir o solicitar dadivas o beneficios a nombre propio o de terceros para favorecer intereses particulares por la utilización inapropiada de la información de la entidad debido a la no suscripción de los acuerdos de confidencialidad y de la aceptación formal de las políticas de seguridad, que controlen el acceso a la información conforme a las funciones y responsabilidades del personal</v>
      </c>
      <c r="M144" s="495" t="s">
        <v>17</v>
      </c>
      <c r="N144" s="495"/>
      <c r="O144" s="495"/>
      <c r="P144" s="495"/>
      <c r="Q144" s="495" t="s">
        <v>168</v>
      </c>
      <c r="R144" s="495" t="s">
        <v>169</v>
      </c>
      <c r="S144" s="495" t="s">
        <v>168</v>
      </c>
      <c r="T144" s="495" t="s">
        <v>168</v>
      </c>
      <c r="U144" s="495" t="s">
        <v>169</v>
      </c>
      <c r="V144" s="495" t="s">
        <v>168</v>
      </c>
      <c r="W144" s="495" t="s">
        <v>168</v>
      </c>
      <c r="X144" s="495" t="s">
        <v>168</v>
      </c>
      <c r="Y144" s="495" t="s">
        <v>168</v>
      </c>
      <c r="Z144" s="495" t="s">
        <v>169</v>
      </c>
      <c r="AA144" s="495" t="s">
        <v>168</v>
      </c>
      <c r="AB144" s="495" t="s">
        <v>169</v>
      </c>
      <c r="AC144" s="495" t="s">
        <v>168</v>
      </c>
      <c r="AD144" s="495" t="s">
        <v>168</v>
      </c>
      <c r="AE144" s="495" t="s">
        <v>169</v>
      </c>
      <c r="AF144" s="495" t="s">
        <v>168</v>
      </c>
      <c r="AG144" s="495" t="s">
        <v>168</v>
      </c>
      <c r="AH144" s="495" t="s">
        <v>168</v>
      </c>
      <c r="AI144" s="495" t="s">
        <v>168</v>
      </c>
      <c r="AJ144" s="489">
        <f>COUNTIF(Q144:AI147,"Si")</f>
        <v>5</v>
      </c>
      <c r="AK144" s="490">
        <f>IF((COUNTIF(P144:AI147,"Si"))&lt;=0,0,(IF((COUNTIF(P144:AI147,"Si"))&lt;=5,3,(IF(COUNTIF(P144:AI147,"Si")&lt;=11,4,5)))))</f>
        <v>3</v>
      </c>
      <c r="AL144" s="490" t="str">
        <f>IF((COUNTIF(P144:AI147,"Si"))&lt;=0,0,(IF((COUNTIF(P144:AI147,"Si"))&lt;=5,"MODERADO",(IF(COUNTIF(P144:AI147,"Si")&lt;=11,"ALTO","EXTREMO")))))</f>
        <v>MODERADO</v>
      </c>
      <c r="AM144" s="489"/>
      <c r="AN144" s="489" t="s">
        <v>212</v>
      </c>
      <c r="AO144" s="489">
        <f t="shared" ref="AO144" si="71">IF(AN144="Rara vez",1,(IF(AN144="Improbable",2,(IF(AN144="Posible",3,IF(AN144="Probable",4,IF(AN144="Seguro",5,"Revisar")))))))</f>
        <v>2</v>
      </c>
      <c r="AP144" s="491">
        <f t="shared" ref="AP144" si="72">IF(F144="Corrupción",AO144,IF(AM144&lt;=2,1,IF(AM144&lt;=24,2,IF(AM144&lt;=500,3,IF(AM144&lt;=5000,4,IF(AM144&gt;5000,5,"Revisar"))))))</f>
        <v>2</v>
      </c>
      <c r="AQ144" s="491" t="str">
        <f t="shared" ref="AQ144" si="73">IF(F144="Corrupción",(IF(AP144=1,"Rara Vez",IF(AP144=2,"Improbable",IF(AP144=3,"Posible",IF(AP144=4,"Probable",IF(AP144=5,"Seguro","Revisar")))))),IF(AP144=1,"Muy Baja",IF(AP144=2,"Baja",IF(AP144=3,"Media",IF(AP144=4,"Alta","Muy Alta")))))</f>
        <v>Improbable</v>
      </c>
      <c r="AR144" s="491">
        <f>IF(F144="Corrupción",AK144,(ROUND(((VLOOKUP(N144,Datos!$B$25:$C$29,2,FALSE)*Datos!$B$32)+(VLOOKUP(O144,Datos!$B$25:$C$29,2,FALSE)*Datos!$C$32)+(VLOOKUP(P144,Datos!$B$25:$C$29,2,FALSE)*Datos!$D$32))*5,0)))</f>
        <v>3</v>
      </c>
      <c r="AS144" s="492" t="str">
        <f>IF(AR144=1,"Insignificante",IF(AR144=2,"Menor",IF(AR144=3,"Moderado",IF(AR144=4,"Mayor","Catastrófico"))))</f>
        <v>Moderado</v>
      </c>
      <c r="AT144" s="493">
        <f>_xlfn.NUMBERVALUE(CONCATENATE(AP144,AR144),"##")</f>
        <v>23</v>
      </c>
      <c r="AU144" s="494" t="str">
        <f>VLOOKUP(AT144,Datos!$I$37:$J$61,2,FALSE)</f>
        <v>MODERADO</v>
      </c>
      <c r="AV144" s="186" t="s">
        <v>600</v>
      </c>
      <c r="AW144" s="187" t="s">
        <v>592</v>
      </c>
      <c r="AX144" s="187" t="s">
        <v>601</v>
      </c>
      <c r="AY144" s="188" t="s">
        <v>4</v>
      </c>
      <c r="AZ144" s="188" t="s">
        <v>5</v>
      </c>
      <c r="BA144" s="188" t="s">
        <v>3</v>
      </c>
      <c r="BB144" s="188" t="s">
        <v>33</v>
      </c>
      <c r="BC144" s="185" t="s">
        <v>7</v>
      </c>
      <c r="BD144" s="145">
        <f>IF(AY144=Datos!$C$63,Datos!$C$73,IF(AY144=Datos!$C$64,Datos!$C$74,IF(AY144=Datos!$C$65,Datos!$C$75,"Revisar")))+IF(AZ144=Datos!$D$63,Datos!$D$73,IF(AZ144=Datos!$D$64,Datos!$D$74,"Revisar"))+IF(BA144=Datos!$E$63,Datos!$E$73,IF(BA144=Datos!$E$64,Datos!$E$74,"Revisar"))+IF(BC144=Datos!$G$63,Datos!$G$73,IF(BC144=Datos!$G$64,Datos!$G$74,IF(BC144=Datos!$G$65,Datos!$G$75,"Revisar")))</f>
        <v>0.65</v>
      </c>
      <c r="BE144" s="145">
        <f>IF(AY144=Datos!$C$65,BD144,0)</f>
        <v>0</v>
      </c>
      <c r="BF144" s="145">
        <f>IF(OR(AY144=Datos!$C$63,AY144=Datos!$C$64),BD144,0)</f>
        <v>0.65</v>
      </c>
      <c r="BG144" s="447">
        <f>IF(ROUND(AP144-SUM(BF144:BF147),0)&lt;=0,1,ROUND(AP144-SUM(BF144:BF147),0))</f>
        <v>1</v>
      </c>
      <c r="BH144" s="491" t="str">
        <f>IF(F144="Corrupción",(IF(BG144=1,"Rara Vez",IF(BG144=2,"Improbable",IF(BG144=3,"Posible",IF(BG144=4,"Probable","Seguro"))))),IF(BG144=1,"Muy Baja",IF(BG144=2,"Baja",IF(BG144=3,"Media",IF(BG144=4,"Alta","Muy Alta")))))</f>
        <v>Rara Vez</v>
      </c>
      <c r="BI144" s="447">
        <f>ROUND(AR144-SUM(BE144:BE147),0)</f>
        <v>3</v>
      </c>
      <c r="BJ144" s="447" t="str">
        <f>IF(BI144=1,"Insignificante",IF(BI144=2,"Menor",IF(BI144=3,"Moderado",IF(BI144=4,"Mayor","Catastrófico"))))</f>
        <v>Moderado</v>
      </c>
      <c r="BK144" s="450">
        <f>_xlfn.NUMBERVALUE(CONCATENATE(BG144,BI144),"##")</f>
        <v>13</v>
      </c>
      <c r="BL144" s="453" t="str">
        <f>+VLOOKUP(BK144,Datos!$I$37:$J$65,2,FALSE)</f>
        <v>MODERADO</v>
      </c>
      <c r="BM144" s="456" t="s">
        <v>236</v>
      </c>
      <c r="BN144" s="189" t="s">
        <v>602</v>
      </c>
      <c r="BO144" s="185" t="s">
        <v>603</v>
      </c>
      <c r="BP144" s="222">
        <v>45762</v>
      </c>
      <c r="BQ144" s="222">
        <v>45989</v>
      </c>
      <c r="BR144" s="190" t="s">
        <v>604</v>
      </c>
    </row>
    <row r="145" spans="1:70" ht="140" thickBot="1" x14ac:dyDescent="0.4">
      <c r="A145" s="476"/>
      <c r="B145" s="479"/>
      <c r="C145" s="326" t="s">
        <v>116</v>
      </c>
      <c r="D145" s="457"/>
      <c r="E145" s="482"/>
      <c r="F145" s="457"/>
      <c r="G145" s="460"/>
      <c r="H145" s="460"/>
      <c r="I145" s="484"/>
      <c r="J145" s="484"/>
      <c r="K145" s="484"/>
      <c r="L145" s="487"/>
      <c r="M145" s="460"/>
      <c r="N145" s="460"/>
      <c r="O145" s="460"/>
      <c r="P145" s="460"/>
      <c r="Q145" s="460"/>
      <c r="R145" s="460"/>
      <c r="S145" s="460"/>
      <c r="T145" s="460"/>
      <c r="U145" s="460"/>
      <c r="V145" s="460"/>
      <c r="W145" s="460"/>
      <c r="X145" s="460"/>
      <c r="Y145" s="460"/>
      <c r="Z145" s="460"/>
      <c r="AA145" s="460"/>
      <c r="AB145" s="460"/>
      <c r="AC145" s="460"/>
      <c r="AD145" s="460"/>
      <c r="AE145" s="460"/>
      <c r="AF145" s="460"/>
      <c r="AG145" s="460"/>
      <c r="AH145" s="460"/>
      <c r="AI145" s="460"/>
      <c r="AJ145" s="463"/>
      <c r="AK145" s="466"/>
      <c r="AL145" s="466"/>
      <c r="AM145" s="463"/>
      <c r="AN145" s="463"/>
      <c r="AO145" s="463"/>
      <c r="AP145" s="448"/>
      <c r="AQ145" s="448"/>
      <c r="AR145" s="448"/>
      <c r="AS145" s="468"/>
      <c r="AT145" s="470"/>
      <c r="AU145" s="473"/>
      <c r="AV145" s="192" t="s">
        <v>605</v>
      </c>
      <c r="AW145" s="193" t="s">
        <v>592</v>
      </c>
      <c r="AX145" s="193" t="s">
        <v>606</v>
      </c>
      <c r="AY145" s="194" t="s">
        <v>4</v>
      </c>
      <c r="AZ145" s="194" t="s">
        <v>5</v>
      </c>
      <c r="BA145" s="194" t="s">
        <v>3</v>
      </c>
      <c r="BB145" s="194" t="s">
        <v>29</v>
      </c>
      <c r="BC145" s="191" t="s">
        <v>7</v>
      </c>
      <c r="BD145" s="195">
        <f>IF(AY145=Datos!$C$63,Datos!$C$73,IF(AY145=Datos!$C$64,Datos!$C$74,IF(AY145=Datos!$C$65,Datos!$C$75,"Revisar")))+IF(AZ145=Datos!$D$63,Datos!$D$73,IF(AZ145=Datos!$D$64,Datos!$D$74,"Revisar"))+IF(BA145=Datos!$E$63,Datos!$E$73,IF(BA145=Datos!$E$64,Datos!$E$74,"Revisar"))+IF(BC145=Datos!$G$63,Datos!$G$73,IF(BC145=Datos!$G$64,Datos!$G$74,IF(BC145=Datos!$G$65,Datos!$G$75,"Revisar")))</f>
        <v>0.65</v>
      </c>
      <c r="BE145" s="195">
        <f>IF(AY145=Datos!$C$65,BD145,0)</f>
        <v>0</v>
      </c>
      <c r="BF145" s="195">
        <f>IF(OR(AY145=Datos!$C$63,AY145=Datos!$C$64),BD145,0)</f>
        <v>0.65</v>
      </c>
      <c r="BG145" s="448"/>
      <c r="BH145" s="448"/>
      <c r="BI145" s="448"/>
      <c r="BJ145" s="448"/>
      <c r="BK145" s="451"/>
      <c r="BL145" s="454"/>
      <c r="BM145" s="457"/>
      <c r="BN145" s="196"/>
      <c r="BO145" s="191"/>
      <c r="BP145" s="191"/>
      <c r="BQ145" s="191"/>
      <c r="BR145" s="197"/>
    </row>
    <row r="146" spans="1:70" ht="155.5" thickBot="1" x14ac:dyDescent="0.4">
      <c r="A146" s="476"/>
      <c r="B146" s="479"/>
      <c r="C146" s="326" t="s">
        <v>116</v>
      </c>
      <c r="D146" s="457"/>
      <c r="E146" s="482"/>
      <c r="F146" s="457"/>
      <c r="G146" s="460"/>
      <c r="H146" s="460"/>
      <c r="I146" s="484"/>
      <c r="J146" s="484"/>
      <c r="K146" s="484"/>
      <c r="L146" s="487"/>
      <c r="M146" s="460"/>
      <c r="N146" s="460"/>
      <c r="O146" s="460"/>
      <c r="P146" s="460"/>
      <c r="Q146" s="460"/>
      <c r="R146" s="460"/>
      <c r="S146" s="460"/>
      <c r="T146" s="460"/>
      <c r="U146" s="460"/>
      <c r="V146" s="460"/>
      <c r="W146" s="460"/>
      <c r="X146" s="460"/>
      <c r="Y146" s="460"/>
      <c r="Z146" s="460"/>
      <c r="AA146" s="460"/>
      <c r="AB146" s="460"/>
      <c r="AC146" s="460"/>
      <c r="AD146" s="460"/>
      <c r="AE146" s="460"/>
      <c r="AF146" s="460"/>
      <c r="AG146" s="460"/>
      <c r="AH146" s="460"/>
      <c r="AI146" s="460"/>
      <c r="AJ146" s="463"/>
      <c r="AK146" s="466"/>
      <c r="AL146" s="466"/>
      <c r="AM146" s="463"/>
      <c r="AN146" s="463"/>
      <c r="AO146" s="463"/>
      <c r="AP146" s="448"/>
      <c r="AQ146" s="448"/>
      <c r="AR146" s="448"/>
      <c r="AS146" s="468"/>
      <c r="AT146" s="470"/>
      <c r="AU146" s="473"/>
      <c r="AV146" s="199" t="s">
        <v>607</v>
      </c>
      <c r="AW146" s="193" t="s">
        <v>608</v>
      </c>
      <c r="AX146" s="193" t="s">
        <v>609</v>
      </c>
      <c r="AY146" s="194" t="s">
        <v>4</v>
      </c>
      <c r="AZ146" s="194" t="s">
        <v>5</v>
      </c>
      <c r="BA146" s="194" t="s">
        <v>3</v>
      </c>
      <c r="BB146" s="194" t="s">
        <v>33</v>
      </c>
      <c r="BC146" s="191" t="s">
        <v>7</v>
      </c>
      <c r="BD146" s="195">
        <f>IF(AY146=Datos!$C$63,Datos!$C$73,IF(AY146=Datos!$C$64,Datos!$C$74,IF(AY146=Datos!$C$65,Datos!$C$75,"Revisar")))+IF(AZ146=Datos!$D$63,Datos!$D$73,IF(AZ146=Datos!$D$64,Datos!$D$74,"Revisar"))+IF(BA146=Datos!$E$63,Datos!$E$73,IF(BA146=Datos!$E$64,Datos!$E$74,"Revisar"))+IF(BC146=Datos!$G$63,Datos!$G$73,IF(BC146=Datos!$G$64,Datos!$G$74,IF(BC146=Datos!$G$65,Datos!$G$75,"Revisar")))</f>
        <v>0.65</v>
      </c>
      <c r="BE146" s="195">
        <f>IF(AY146=Datos!$C$65,BD146,0)</f>
        <v>0</v>
      </c>
      <c r="BF146" s="195">
        <f>IF(OR(AY146=Datos!$C$63,AY146=Datos!$C$64),BD146,0)</f>
        <v>0.65</v>
      </c>
      <c r="BG146" s="448"/>
      <c r="BH146" s="448"/>
      <c r="BI146" s="448"/>
      <c r="BJ146" s="448"/>
      <c r="BK146" s="451"/>
      <c r="BL146" s="454"/>
      <c r="BM146" s="457"/>
      <c r="BN146" s="200"/>
      <c r="BO146" s="200"/>
      <c r="BP146" s="200"/>
      <c r="BQ146" s="200"/>
      <c r="BR146" s="201"/>
    </row>
    <row r="147" spans="1:70" ht="43.5" customHeight="1" thickBot="1" x14ac:dyDescent="0.4">
      <c r="A147" s="477"/>
      <c r="B147" s="480"/>
      <c r="C147" s="326" t="s">
        <v>116</v>
      </c>
      <c r="D147" s="458"/>
      <c r="E147" s="483"/>
      <c r="F147" s="458"/>
      <c r="G147" s="461"/>
      <c r="H147" s="461"/>
      <c r="I147" s="485"/>
      <c r="J147" s="485"/>
      <c r="K147" s="485"/>
      <c r="L147" s="488"/>
      <c r="M147" s="461"/>
      <c r="N147" s="461"/>
      <c r="O147" s="461"/>
      <c r="P147" s="461"/>
      <c r="Q147" s="461"/>
      <c r="R147" s="461"/>
      <c r="S147" s="461"/>
      <c r="T147" s="461"/>
      <c r="U147" s="461"/>
      <c r="V147" s="461"/>
      <c r="W147" s="461"/>
      <c r="X147" s="461"/>
      <c r="Y147" s="461"/>
      <c r="Z147" s="461"/>
      <c r="AA147" s="461"/>
      <c r="AB147" s="461"/>
      <c r="AC147" s="461"/>
      <c r="AD147" s="461"/>
      <c r="AE147" s="461"/>
      <c r="AF147" s="461"/>
      <c r="AG147" s="461"/>
      <c r="AH147" s="461"/>
      <c r="AI147" s="461"/>
      <c r="AJ147" s="464"/>
      <c r="AK147" s="467"/>
      <c r="AL147" s="467"/>
      <c r="AM147" s="464"/>
      <c r="AN147" s="464"/>
      <c r="AO147" s="464"/>
      <c r="AP147" s="449"/>
      <c r="AQ147" s="449"/>
      <c r="AR147" s="449"/>
      <c r="AS147" s="469"/>
      <c r="AT147" s="471"/>
      <c r="AU147" s="474"/>
      <c r="AV147" s="203"/>
      <c r="AW147" s="204"/>
      <c r="AX147" s="204"/>
      <c r="AY147" s="205"/>
      <c r="AZ147" s="205"/>
      <c r="BA147" s="205"/>
      <c r="BB147" s="205"/>
      <c r="BC147" s="202"/>
      <c r="BD147" s="206" t="e">
        <f>IF(AY147=Datos!$C$63,Datos!$C$73,IF(AY147=Datos!$C$64,Datos!$C$74,IF(AY147=Datos!$C$65,Datos!$C$75,"Revisar")))+IF(AZ147=Datos!$D$63,Datos!$D$73,IF(AZ147=Datos!$D$64,Datos!$D$74,"Revisar"))+IF(BA147=Datos!$E$63,Datos!$E$73,IF(BA147=Datos!$E$64,Datos!$E$74,"Revisar"))+IF(BC147=Datos!$G$63,Datos!$G$73,IF(BC147=Datos!$G$64,Datos!$G$74,IF(BC147=Datos!$G$65,Datos!$G$75,"Revisar")))</f>
        <v>#VALUE!</v>
      </c>
      <c r="BE147" s="206">
        <f>IF(AY147=Datos!$C$65,BD147,0)</f>
        <v>0</v>
      </c>
      <c r="BF147" s="206">
        <f>IF(OR(AY147=Datos!$C$63,AY147=Datos!$C$64),BD147,0)</f>
        <v>0</v>
      </c>
      <c r="BG147" s="449"/>
      <c r="BH147" s="449"/>
      <c r="BI147" s="449"/>
      <c r="BJ147" s="449"/>
      <c r="BK147" s="452"/>
      <c r="BL147" s="455"/>
      <c r="BM147" s="458"/>
      <c r="BN147" s="207"/>
      <c r="BO147" s="207"/>
      <c r="BP147" s="207"/>
      <c r="BQ147" s="207"/>
      <c r="BR147" s="208"/>
    </row>
    <row r="148" spans="1:70" s="138" customFormat="1" ht="124.5" thickBot="1" x14ac:dyDescent="0.35">
      <c r="A148" s="496">
        <v>3</v>
      </c>
      <c r="B148" s="497" t="s">
        <v>277</v>
      </c>
      <c r="C148" s="326" t="s">
        <v>116</v>
      </c>
      <c r="D148" s="498" t="s">
        <v>116</v>
      </c>
      <c r="E148" s="499" t="s">
        <v>190</v>
      </c>
      <c r="F148" s="498" t="s">
        <v>127</v>
      </c>
      <c r="G148" s="495" t="s">
        <v>75</v>
      </c>
      <c r="H148" s="495" t="s">
        <v>246</v>
      </c>
      <c r="I148" s="500" t="s">
        <v>610</v>
      </c>
      <c r="J148" s="500" t="s">
        <v>611</v>
      </c>
      <c r="K148" s="500" t="s">
        <v>612</v>
      </c>
      <c r="L148" s="501" t="str">
        <f>CONCATENATE(I148," ",J148," ",K148)</f>
        <v>Posibilidad de incurrir en gastos de bienes y servicios tecnológicos que no se necesiten en la entidad para beneficio propio o de terceros por presiones indebidas o conflictos de interés debido a falta de ética por parte del servidor público o contratista responsable de gestionar el proceso de adquisición tecnológica</v>
      </c>
      <c r="M148" s="495" t="s">
        <v>17</v>
      </c>
      <c r="N148" s="495"/>
      <c r="O148" s="495"/>
      <c r="P148" s="495"/>
      <c r="Q148" s="495" t="s">
        <v>168</v>
      </c>
      <c r="R148" s="495" t="s">
        <v>168</v>
      </c>
      <c r="S148" s="495" t="s">
        <v>168</v>
      </c>
      <c r="T148" s="495" t="s">
        <v>168</v>
      </c>
      <c r="U148" s="495" t="s">
        <v>169</v>
      </c>
      <c r="V148" s="495" t="s">
        <v>169</v>
      </c>
      <c r="W148" s="495" t="s">
        <v>168</v>
      </c>
      <c r="X148" s="495" t="s">
        <v>168</v>
      </c>
      <c r="Y148" s="495" t="s">
        <v>168</v>
      </c>
      <c r="Z148" s="495" t="s">
        <v>168</v>
      </c>
      <c r="AA148" s="495" t="s">
        <v>169</v>
      </c>
      <c r="AB148" s="495" t="s">
        <v>169</v>
      </c>
      <c r="AC148" s="495" t="s">
        <v>168</v>
      </c>
      <c r="AD148" s="495" t="s">
        <v>168</v>
      </c>
      <c r="AE148" s="495" t="s">
        <v>168</v>
      </c>
      <c r="AF148" s="495" t="s">
        <v>168</v>
      </c>
      <c r="AG148" s="495" t="s">
        <v>168</v>
      </c>
      <c r="AH148" s="495" t="s">
        <v>168</v>
      </c>
      <c r="AI148" s="495" t="s">
        <v>168</v>
      </c>
      <c r="AJ148" s="489">
        <f>COUNTIF(Q148:AI151,"Si")</f>
        <v>4</v>
      </c>
      <c r="AK148" s="490">
        <f>IF((COUNTIF(P148:AI151,"Si"))&lt;=0,0,(IF((COUNTIF(P148:AI151,"Si"))&lt;=5,3,(IF(COUNTIF(P148:AI151,"Si")&lt;=11,4,5)))))</f>
        <v>3</v>
      </c>
      <c r="AL148" s="490" t="str">
        <f>IF((COUNTIF(P148:AI151,"Si"))&lt;=0,0,(IF((COUNTIF(P148:AI151,"Si"))&lt;=5,"MODERADO",(IF(COUNTIF(P148:AI151,"Si")&lt;=11,"ALTO","EXTREMO")))))</f>
        <v>MODERADO</v>
      </c>
      <c r="AM148" s="489"/>
      <c r="AN148" s="489" t="s">
        <v>212</v>
      </c>
      <c r="AO148" s="489">
        <f t="shared" ref="AO148" si="74">IF(AN148="Rara vez",1,(IF(AN148="Improbable",2,(IF(AN148="Posible",3,IF(AN148="Probable",4,IF(AN148="Seguro",5,"Revisar")))))))</f>
        <v>2</v>
      </c>
      <c r="AP148" s="491">
        <f t="shared" ref="AP148" si="75">IF(F148="Corrupción",AO148,IF(AM148&lt;=2,1,IF(AM148&lt;=24,2,IF(AM148&lt;=500,3,IF(AM148&lt;=5000,4,IF(AM148&gt;5000,5,"Revisar"))))))</f>
        <v>2</v>
      </c>
      <c r="AQ148" s="491" t="str">
        <f t="shared" ref="AQ148" si="76">IF(F148="Corrupción",(IF(AP148=1,"Rara Vez",IF(AP148=2,"Improbable",IF(AP148=3,"Posible",IF(AP148=4,"Probable",IF(AP148=5,"Seguro","Revisar")))))),IF(AP148=1,"Muy Baja",IF(AP148=2,"Baja",IF(AP148=3,"Media",IF(AP148=4,"Alta","Muy Alta")))))</f>
        <v>Improbable</v>
      </c>
      <c r="AR148" s="491">
        <f>IF(F148="Corrupción",AK148,(ROUND(((VLOOKUP(N148,Datos!$B$25:$C$29,2,FALSE)*Datos!$B$32)+(VLOOKUP(O148,Datos!$B$25:$C$29,2,FALSE)*Datos!$C$32)+(VLOOKUP(P148,Datos!$B$25:$C$29,2,FALSE)*Datos!$D$32))*5,0)))</f>
        <v>3</v>
      </c>
      <c r="AS148" s="492" t="str">
        <f>IF(AR148=1,"Insignificante",IF(AR148=2,"Menor",IF(AR148=3,"Moderado",IF(AR148=4,"Mayor","Catastrófico"))))</f>
        <v>Moderado</v>
      </c>
      <c r="AT148" s="493">
        <f>_xlfn.NUMBERVALUE(CONCATENATE(AP148,AR148),"##")</f>
        <v>23</v>
      </c>
      <c r="AU148" s="494" t="str">
        <f>VLOOKUP(AT148,Datos!$I$37:$J$61,2,FALSE)</f>
        <v>MODERADO</v>
      </c>
      <c r="AV148" s="186" t="s">
        <v>613</v>
      </c>
      <c r="AW148" s="187" t="s">
        <v>592</v>
      </c>
      <c r="AX148" s="187" t="s">
        <v>614</v>
      </c>
      <c r="AY148" s="188" t="s">
        <v>4</v>
      </c>
      <c r="AZ148" s="188" t="s">
        <v>5</v>
      </c>
      <c r="BA148" s="188" t="s">
        <v>3</v>
      </c>
      <c r="BB148" s="188" t="s">
        <v>32</v>
      </c>
      <c r="BC148" s="185" t="s">
        <v>7</v>
      </c>
      <c r="BD148" s="145">
        <f>IF(AY148=Datos!$C$63,Datos!$C$73,IF(AY148=Datos!$C$64,Datos!$C$74,IF(AY148=Datos!$C$65,Datos!$C$75,"Revisar")))+IF(AZ148=Datos!$D$63,Datos!$D$73,IF(AZ148=Datos!$D$64,Datos!$D$74,"Revisar"))+IF(BA148=Datos!$E$63,Datos!$E$73,IF(BA148=Datos!$E$64,Datos!$E$74,"Revisar"))+IF(BC148=Datos!$G$63,Datos!$G$73,IF(BC148=Datos!$G$64,Datos!$G$74,IF(BC148=Datos!$G$65,Datos!$G$75,"Revisar")))</f>
        <v>0.65</v>
      </c>
      <c r="BE148" s="145">
        <f>IF(AY148=Datos!$C$65,BD148,0)</f>
        <v>0</v>
      </c>
      <c r="BF148" s="145">
        <f>IF(OR(AY148=Datos!$C$63,AY148=Datos!$C$64),BD148,0)</f>
        <v>0.65</v>
      </c>
      <c r="BG148" s="447">
        <f>IF(ROUND(AP148-SUM(BF148:BF151),0)&lt;=0,1,ROUND(AP148-SUM(BF148:BF151),0))</f>
        <v>1</v>
      </c>
      <c r="BH148" s="491" t="str">
        <f>IF(F148="Corrupción",(IF(BG148=1,"Rara Vez",IF(BG148=2,"Improbable",IF(BG148=3,"Posible",IF(BG148=4,"Probable","Seguro"))))),IF(BG148=1,"Muy Baja",IF(BG148=2,"Baja",IF(BG148=3,"Media",IF(BG148=4,"Alta","Muy Alta")))))</f>
        <v>Rara Vez</v>
      </c>
      <c r="BI148" s="447">
        <f>ROUND(AR148-SUM(BE148:BE151),0)</f>
        <v>3</v>
      </c>
      <c r="BJ148" s="447" t="str">
        <f>IF(BI148=1,"Insignificante",IF(BI148=2,"Menor",IF(BI148=3,"Moderado",IF(BI148=4,"Mayor","Catastrófico"))))</f>
        <v>Moderado</v>
      </c>
      <c r="BK148" s="450">
        <f>_xlfn.NUMBERVALUE(CONCATENATE(BG148,BI148),"##")</f>
        <v>13</v>
      </c>
      <c r="BL148" s="453" t="str">
        <f>+VLOOKUP(BK148,Datos!$I$37:$J$65,2,FALSE)</f>
        <v>MODERADO</v>
      </c>
      <c r="BM148" s="456" t="s">
        <v>236</v>
      </c>
      <c r="BN148" s="189" t="s">
        <v>615</v>
      </c>
      <c r="BO148" s="185" t="s">
        <v>603</v>
      </c>
      <c r="BP148" s="222">
        <v>45888</v>
      </c>
      <c r="BQ148" s="222">
        <v>45989</v>
      </c>
      <c r="BR148" s="190" t="s">
        <v>616</v>
      </c>
    </row>
    <row r="149" spans="1:70" ht="15.65" customHeight="1" thickBot="1" x14ac:dyDescent="0.4">
      <c r="A149" s="476"/>
      <c r="B149" s="479"/>
      <c r="C149" s="326" t="s">
        <v>116</v>
      </c>
      <c r="D149" s="457"/>
      <c r="E149" s="482"/>
      <c r="F149" s="457"/>
      <c r="G149" s="460"/>
      <c r="H149" s="460"/>
      <c r="I149" s="484"/>
      <c r="J149" s="484"/>
      <c r="K149" s="484"/>
      <c r="L149" s="487"/>
      <c r="M149" s="460"/>
      <c r="N149" s="460"/>
      <c r="O149" s="460"/>
      <c r="P149" s="460"/>
      <c r="Q149" s="460"/>
      <c r="R149" s="460"/>
      <c r="S149" s="460"/>
      <c r="T149" s="460"/>
      <c r="U149" s="460"/>
      <c r="V149" s="460"/>
      <c r="W149" s="460"/>
      <c r="X149" s="460"/>
      <c r="Y149" s="460"/>
      <c r="Z149" s="460"/>
      <c r="AA149" s="460"/>
      <c r="AB149" s="460"/>
      <c r="AC149" s="460"/>
      <c r="AD149" s="460"/>
      <c r="AE149" s="460"/>
      <c r="AF149" s="460"/>
      <c r="AG149" s="460"/>
      <c r="AH149" s="460"/>
      <c r="AI149" s="460"/>
      <c r="AJ149" s="463"/>
      <c r="AK149" s="466"/>
      <c r="AL149" s="466"/>
      <c r="AM149" s="463"/>
      <c r="AN149" s="463"/>
      <c r="AO149" s="463"/>
      <c r="AP149" s="448"/>
      <c r="AQ149" s="448"/>
      <c r="AR149" s="448"/>
      <c r="AS149" s="468"/>
      <c r="AT149" s="470"/>
      <c r="AU149" s="473"/>
      <c r="AV149" s="192"/>
      <c r="AW149" s="193"/>
      <c r="AX149" s="193"/>
      <c r="AY149" s="194"/>
      <c r="AZ149" s="194"/>
      <c r="BA149" s="194"/>
      <c r="BB149" s="194"/>
      <c r="BC149" s="191"/>
      <c r="BD149" s="195" t="e">
        <f>IF(AY149=Datos!$C$63,Datos!$C$73,IF(AY149=Datos!$C$64,Datos!$C$74,IF(AY149=Datos!$C$65,Datos!$C$75,"Revisar")))+IF(AZ149=Datos!$D$63,Datos!$D$73,IF(AZ149=Datos!$D$64,Datos!$D$74,"Revisar"))+IF(BA149=Datos!$E$63,Datos!$E$73,IF(BA149=Datos!$E$64,Datos!$E$74,"Revisar"))+IF(BC149=Datos!$G$63,Datos!$G$73,IF(BC149=Datos!$G$64,Datos!$G$74,IF(BC149=Datos!$G$65,Datos!$G$75,"Revisar")))</f>
        <v>#VALUE!</v>
      </c>
      <c r="BE149" s="195">
        <f>IF(AY149=Datos!$C$65,BD149,0)</f>
        <v>0</v>
      </c>
      <c r="BF149" s="195">
        <f>IF(OR(AY149=Datos!$C$63,AY149=Datos!$C$64),BD149,0)</f>
        <v>0</v>
      </c>
      <c r="BG149" s="448"/>
      <c r="BH149" s="448"/>
      <c r="BI149" s="448"/>
      <c r="BJ149" s="448"/>
      <c r="BK149" s="451"/>
      <c r="BL149" s="454"/>
      <c r="BM149" s="457"/>
      <c r="BN149" s="196"/>
      <c r="BO149" s="191"/>
      <c r="BP149" s="191"/>
      <c r="BQ149" s="191"/>
      <c r="BR149" s="197"/>
    </row>
    <row r="150" spans="1:70" ht="43.5" customHeight="1" thickBot="1" x14ac:dyDescent="0.4">
      <c r="A150" s="476"/>
      <c r="B150" s="479"/>
      <c r="C150" s="326" t="s">
        <v>116</v>
      </c>
      <c r="D150" s="457"/>
      <c r="E150" s="482"/>
      <c r="F150" s="457"/>
      <c r="G150" s="460"/>
      <c r="H150" s="460"/>
      <c r="I150" s="484"/>
      <c r="J150" s="484"/>
      <c r="K150" s="484"/>
      <c r="L150" s="487"/>
      <c r="M150" s="460"/>
      <c r="N150" s="460"/>
      <c r="O150" s="460"/>
      <c r="P150" s="460"/>
      <c r="Q150" s="460"/>
      <c r="R150" s="460"/>
      <c r="S150" s="460"/>
      <c r="T150" s="460"/>
      <c r="U150" s="460"/>
      <c r="V150" s="460"/>
      <c r="W150" s="460"/>
      <c r="X150" s="460"/>
      <c r="Y150" s="460"/>
      <c r="Z150" s="460"/>
      <c r="AA150" s="460"/>
      <c r="AB150" s="460"/>
      <c r="AC150" s="460"/>
      <c r="AD150" s="460"/>
      <c r="AE150" s="460"/>
      <c r="AF150" s="460"/>
      <c r="AG150" s="460"/>
      <c r="AH150" s="460"/>
      <c r="AI150" s="460"/>
      <c r="AJ150" s="463"/>
      <c r="AK150" s="466"/>
      <c r="AL150" s="466"/>
      <c r="AM150" s="463"/>
      <c r="AN150" s="463"/>
      <c r="AO150" s="463"/>
      <c r="AP150" s="448"/>
      <c r="AQ150" s="448"/>
      <c r="AR150" s="448"/>
      <c r="AS150" s="468"/>
      <c r="AT150" s="470"/>
      <c r="AU150" s="473"/>
      <c r="AV150" s="199"/>
      <c r="AW150" s="193"/>
      <c r="AX150" s="193"/>
      <c r="AY150" s="194"/>
      <c r="AZ150" s="194"/>
      <c r="BA150" s="194"/>
      <c r="BB150" s="194"/>
      <c r="BC150" s="191"/>
      <c r="BD150" s="195" t="e">
        <f>IF(AY150=Datos!$C$63,Datos!$C$73,IF(AY150=Datos!$C$64,Datos!$C$74,IF(AY150=Datos!$C$65,Datos!$C$75,"Revisar")))+IF(AZ150=Datos!$D$63,Datos!$D$73,IF(AZ150=Datos!$D$64,Datos!$D$74,"Revisar"))+IF(BA150=Datos!$E$63,Datos!$E$73,IF(BA150=Datos!$E$64,Datos!$E$74,"Revisar"))+IF(BC150=Datos!$G$63,Datos!$G$73,IF(BC150=Datos!$G$64,Datos!$G$74,IF(BC150=Datos!$G$65,Datos!$G$75,"Revisar")))</f>
        <v>#VALUE!</v>
      </c>
      <c r="BE150" s="195">
        <f>IF(AY150=Datos!$C$65,BD150,0)</f>
        <v>0</v>
      </c>
      <c r="BF150" s="195">
        <f>IF(OR(AY150=Datos!$C$63,AY150=Datos!$C$64),BD150,0)</f>
        <v>0</v>
      </c>
      <c r="BG150" s="448"/>
      <c r="BH150" s="448"/>
      <c r="BI150" s="448"/>
      <c r="BJ150" s="448"/>
      <c r="BK150" s="451"/>
      <c r="BL150" s="454"/>
      <c r="BM150" s="457"/>
      <c r="BN150" s="200"/>
      <c r="BO150" s="200"/>
      <c r="BP150" s="200"/>
      <c r="BQ150" s="200"/>
      <c r="BR150" s="201"/>
    </row>
    <row r="151" spans="1:70" ht="43.5" customHeight="1" thickBot="1" x14ac:dyDescent="0.4">
      <c r="A151" s="477"/>
      <c r="B151" s="480"/>
      <c r="C151" s="326" t="s">
        <v>116</v>
      </c>
      <c r="D151" s="458"/>
      <c r="E151" s="483"/>
      <c r="F151" s="458"/>
      <c r="G151" s="461"/>
      <c r="H151" s="461"/>
      <c r="I151" s="485"/>
      <c r="J151" s="485"/>
      <c r="K151" s="485"/>
      <c r="L151" s="488"/>
      <c r="M151" s="461"/>
      <c r="N151" s="461"/>
      <c r="O151" s="461"/>
      <c r="P151" s="461"/>
      <c r="Q151" s="461"/>
      <c r="R151" s="461"/>
      <c r="S151" s="461"/>
      <c r="T151" s="461"/>
      <c r="U151" s="461"/>
      <c r="V151" s="461"/>
      <c r="W151" s="461"/>
      <c r="X151" s="461"/>
      <c r="Y151" s="461"/>
      <c r="Z151" s="461"/>
      <c r="AA151" s="461"/>
      <c r="AB151" s="461"/>
      <c r="AC151" s="461"/>
      <c r="AD151" s="461"/>
      <c r="AE151" s="461"/>
      <c r="AF151" s="461"/>
      <c r="AG151" s="461"/>
      <c r="AH151" s="461"/>
      <c r="AI151" s="461"/>
      <c r="AJ151" s="464"/>
      <c r="AK151" s="467"/>
      <c r="AL151" s="467"/>
      <c r="AM151" s="464"/>
      <c r="AN151" s="464"/>
      <c r="AO151" s="464"/>
      <c r="AP151" s="449"/>
      <c r="AQ151" s="449"/>
      <c r="AR151" s="449"/>
      <c r="AS151" s="469"/>
      <c r="AT151" s="471"/>
      <c r="AU151" s="474"/>
      <c r="AV151" s="203"/>
      <c r="AW151" s="204"/>
      <c r="AX151" s="204"/>
      <c r="AY151" s="205"/>
      <c r="AZ151" s="205"/>
      <c r="BA151" s="205"/>
      <c r="BB151" s="205"/>
      <c r="BC151" s="202"/>
      <c r="BD151" s="206" t="e">
        <f>IF(AY151=Datos!$C$63,Datos!$C$73,IF(AY151=Datos!$C$64,Datos!$C$74,IF(AY151=Datos!$C$65,Datos!$C$75,"Revisar")))+IF(AZ151=Datos!$D$63,Datos!$D$73,IF(AZ151=Datos!$D$64,Datos!$D$74,"Revisar"))+IF(BA151=Datos!$E$63,Datos!$E$73,IF(BA151=Datos!$E$64,Datos!$E$74,"Revisar"))+IF(BC151=Datos!$G$63,Datos!$G$73,IF(BC151=Datos!$G$64,Datos!$G$74,IF(BC151=Datos!$G$65,Datos!$G$75,"Revisar")))</f>
        <v>#VALUE!</v>
      </c>
      <c r="BE151" s="206">
        <f>IF(AY151=Datos!$C$65,BD151,0)</f>
        <v>0</v>
      </c>
      <c r="BF151" s="206">
        <f>IF(OR(AY151=Datos!$C$63,AY151=Datos!$C$64),BD151,0)</f>
        <v>0</v>
      </c>
      <c r="BG151" s="449"/>
      <c r="BH151" s="449"/>
      <c r="BI151" s="449"/>
      <c r="BJ151" s="449"/>
      <c r="BK151" s="452"/>
      <c r="BL151" s="455"/>
      <c r="BM151" s="458"/>
      <c r="BN151" s="207"/>
      <c r="BO151" s="207"/>
      <c r="BP151" s="207"/>
      <c r="BQ151" s="207"/>
      <c r="BR151" s="208"/>
    </row>
    <row r="152" spans="1:70" s="138" customFormat="1" ht="201.5" x14ac:dyDescent="0.3">
      <c r="A152" s="514">
        <v>1</v>
      </c>
      <c r="B152" s="478" t="s">
        <v>133</v>
      </c>
      <c r="C152" s="414" t="s">
        <v>115</v>
      </c>
      <c r="D152" s="456" t="s">
        <v>115</v>
      </c>
      <c r="E152" s="481" t="s">
        <v>189</v>
      </c>
      <c r="F152" s="456" t="s">
        <v>126</v>
      </c>
      <c r="G152" s="459" t="s">
        <v>1</v>
      </c>
      <c r="H152" s="459" t="s">
        <v>70</v>
      </c>
      <c r="I152" s="459" t="s">
        <v>307</v>
      </c>
      <c r="J152" s="459" t="s">
        <v>489</v>
      </c>
      <c r="K152" s="459" t="s">
        <v>490</v>
      </c>
      <c r="L152" s="486" t="str">
        <f>CONCATENATE(I152," ",J152," ",K152)</f>
        <v>Posibilidad de afectación operacional por expedición de documentos presupuestales con información errada debido a inexactudes en la solicitud de documentos presupuestales (CDP Y RP)</v>
      </c>
      <c r="M152" s="459" t="s">
        <v>152</v>
      </c>
      <c r="N152" s="459" t="s">
        <v>125</v>
      </c>
      <c r="O152" s="459" t="s">
        <v>125</v>
      </c>
      <c r="P152" s="459" t="s">
        <v>125</v>
      </c>
      <c r="Q152" s="459"/>
      <c r="R152" s="459"/>
      <c r="S152" s="459"/>
      <c r="T152" s="459"/>
      <c r="U152" s="459"/>
      <c r="V152" s="459"/>
      <c r="W152" s="459"/>
      <c r="X152" s="459"/>
      <c r="Y152" s="459"/>
      <c r="Z152" s="459"/>
      <c r="AA152" s="459"/>
      <c r="AB152" s="459"/>
      <c r="AC152" s="459"/>
      <c r="AD152" s="459"/>
      <c r="AE152" s="459"/>
      <c r="AF152" s="459"/>
      <c r="AG152" s="459"/>
      <c r="AH152" s="459"/>
      <c r="AI152" s="459"/>
      <c r="AJ152" s="462">
        <f>COUNTIF(Q152:AI155,"Si")</f>
        <v>0</v>
      </c>
      <c r="AK152" s="465">
        <f>IF((COUNTIF(P152:AI155,"Si"))&lt;=0,0,(IF((COUNTIF(P152:AI155,"Si"))&lt;=5,3,(IF(COUNTIF(P152:AI155,"Si")&lt;=11,4,5)))))</f>
        <v>0</v>
      </c>
      <c r="AL152" s="465">
        <f>IF((COUNTIF(P152:AI155,"Si"))&lt;=0,0,(IF((COUNTIF(P152:AI155,"Si"))&lt;=5,"MODERADO",(IF(COUNTIF(P152:AI155,"Si")&lt;=11,"ALTO","EXTREMO")))))</f>
        <v>0</v>
      </c>
      <c r="AM152" s="462">
        <v>1400</v>
      </c>
      <c r="AN152" s="462"/>
      <c r="AO152" s="462" t="str">
        <f t="shared" ref="AO152" si="77">IF(AN152="Rara vez",1,(IF(AN152="Improbable",2,(IF(AN152="Posible",3,IF(AN152="Probable",4,IF(AN152="Seguro",5,"Revisar")))))))</f>
        <v>Revisar</v>
      </c>
      <c r="AP152" s="447">
        <f t="shared" ref="AP152" si="78">IF(F152="Corrupción",AO152,IF(AM152&lt;=2,1,IF(AM152&lt;=24,2,IF(AM152&lt;=500,3,IF(AM152&lt;=5000,4,IF(AM152&gt;5000,5,"Revisar"))))))</f>
        <v>4</v>
      </c>
      <c r="AQ152" s="447" t="str">
        <f t="shared" ref="AQ152" si="79">IF(F152="Corrupción",(IF(AP152=1,"Rara Vez",IF(AP152=2,"Improbable",IF(AP152=3,"Posible",IF(AP152=4,"Probable",IF(AP152=5,"Seguro","Revisar")))))),IF(AP152=1,"Muy Baja",IF(AP152=2,"Baja",IF(AP152=3,"Media",IF(AP152=4,"Alta","Muy Alta")))))</f>
        <v>Alta</v>
      </c>
      <c r="AR152" s="447">
        <f>IF(F152="Corrupción",AK152,(ROUND(((VLOOKUP(N152,Datos!$B$25:$C$29,2,FALSE)*Datos!$B$32)+(VLOOKUP(O152,Datos!$B$25:$C$29,2,FALSE)*Datos!$C$32)+(VLOOKUP(P152,Datos!$B$25:$C$29,2,FALSE)*Datos!$D$32))*5,0)))</f>
        <v>1</v>
      </c>
      <c r="AS152" s="447" t="str">
        <f>IF(AR152=1,"Insignificante",IF(AR152=2,"Menor",IF(AR152=3,"Moderado",IF(AR152=4,"Mayor","Catastrófico"))))</f>
        <v>Insignificante</v>
      </c>
      <c r="AT152" s="507">
        <f>_xlfn.NUMBERVALUE(CONCATENATE(AP152,AR152),"##")</f>
        <v>41</v>
      </c>
      <c r="AU152" s="472" t="str">
        <f>VLOOKUP(AT152,Datos!$I$37:$J$61,2,FALSE)</f>
        <v>MODERADO</v>
      </c>
      <c r="AV152" s="215" t="s">
        <v>491</v>
      </c>
      <c r="AW152" s="216" t="s">
        <v>492</v>
      </c>
      <c r="AX152" s="216" t="s">
        <v>493</v>
      </c>
      <c r="AY152" s="217" t="s">
        <v>12</v>
      </c>
      <c r="AZ152" s="217" t="s">
        <v>5</v>
      </c>
      <c r="BA152" s="217" t="s">
        <v>3</v>
      </c>
      <c r="BB152" s="217" t="s">
        <v>29</v>
      </c>
      <c r="BC152" s="214" t="s">
        <v>7</v>
      </c>
      <c r="BD152" s="218">
        <f>IF(AY152=Datos!$C$63,Datos!$C$73,IF(AY152=Datos!$C$64,Datos!$C$74,IF(AY152=Datos!$C$65,Datos!$C$75,"Revisar")))+IF(AZ152=Datos!$D$63,Datos!$D$73,IF(AZ152=Datos!$D$64,Datos!$D$74,"Revisar"))+IF(BA152=Datos!$E$63,Datos!$E$73,IF(BA152=Datos!$E$64,Datos!$E$74,"Revisar"))+IF(BC152=Datos!$G$63,Datos!$G$73,IF(BC152=Datos!$G$64,Datos!$G$74,IF(BC152=Datos!$G$65,Datos!$G$75,"Revisar")))</f>
        <v>0.54999999999999993</v>
      </c>
      <c r="BE152" s="218">
        <f>IF(AY152=Datos!$C$65,BD152,0)</f>
        <v>0</v>
      </c>
      <c r="BF152" s="218">
        <f>IF(OR(AY152=Datos!$C$63,AY152=Datos!$C$64),BD152,0)</f>
        <v>0.54999999999999993</v>
      </c>
      <c r="BG152" s="447">
        <f>IF(ROUND(AP152-SUM(BF152:BF155),0)&lt;=0,1,ROUND(AP152-SUM(BF152:BF155),0))</f>
        <v>3</v>
      </c>
      <c r="BH152" s="447" t="str">
        <f>IF(F152="Corrupción",(IF(BG152=1,"Rara Vez",IF(BG152=2,"Improbable",IF(BG152=3,"Posible",IF(BG152=4,"Probable","Seguro"))))),IF(BG152=1,"Muy Baja",IF(BG152=2,"Baja",IF(BG152=3,"Media",IF(BG152=4,"Alta","Muy Alta")))))</f>
        <v>Media</v>
      </c>
      <c r="BI152" s="447">
        <f>ROUND(AR152-SUM(BE152:BE155),0)</f>
        <v>1</v>
      </c>
      <c r="BJ152" s="447" t="str">
        <f>IF(BI152=1,"Insignificante",IF(BI152=2,"Menor",IF(BI152=3,"Moderado",IF(BI152=4,"Mayor","Catastrófico"))))</f>
        <v>Insignificante</v>
      </c>
      <c r="BK152" s="450">
        <f>_xlfn.NUMBERVALUE(CONCATENATE(BG152,BI152),"##")</f>
        <v>31</v>
      </c>
      <c r="BL152" s="453" t="str">
        <f>+VLOOKUP(BK152,Datos!$I$37:$J$65,2,FALSE)</f>
        <v>MODERADO</v>
      </c>
      <c r="BM152" s="456" t="s">
        <v>236</v>
      </c>
      <c r="BN152" s="231" t="s">
        <v>494</v>
      </c>
      <c r="BO152" s="214" t="s">
        <v>492</v>
      </c>
      <c r="BP152" s="223">
        <v>45870</v>
      </c>
      <c r="BQ152" s="223">
        <v>46022</v>
      </c>
      <c r="BR152" s="232" t="s">
        <v>495</v>
      </c>
    </row>
    <row r="153" spans="1:70" ht="15.5" x14ac:dyDescent="0.35">
      <c r="A153" s="476"/>
      <c r="B153" s="479"/>
      <c r="C153" s="414" t="s">
        <v>115</v>
      </c>
      <c r="D153" s="457"/>
      <c r="E153" s="482"/>
      <c r="F153" s="457"/>
      <c r="G153" s="460"/>
      <c r="H153" s="460"/>
      <c r="I153" s="460"/>
      <c r="J153" s="460"/>
      <c r="K153" s="460"/>
      <c r="L153" s="487"/>
      <c r="M153" s="460"/>
      <c r="N153" s="460"/>
      <c r="O153" s="460"/>
      <c r="P153" s="460"/>
      <c r="Q153" s="460"/>
      <c r="R153" s="460"/>
      <c r="S153" s="460"/>
      <c r="T153" s="460"/>
      <c r="U153" s="460"/>
      <c r="V153" s="460"/>
      <c r="W153" s="460"/>
      <c r="X153" s="460"/>
      <c r="Y153" s="460"/>
      <c r="Z153" s="460"/>
      <c r="AA153" s="460"/>
      <c r="AB153" s="460"/>
      <c r="AC153" s="460"/>
      <c r="AD153" s="460"/>
      <c r="AE153" s="460"/>
      <c r="AF153" s="460"/>
      <c r="AG153" s="460"/>
      <c r="AH153" s="460"/>
      <c r="AI153" s="460"/>
      <c r="AJ153" s="463"/>
      <c r="AK153" s="466"/>
      <c r="AL153" s="466"/>
      <c r="AM153" s="463"/>
      <c r="AN153" s="463"/>
      <c r="AO153" s="463"/>
      <c r="AP153" s="448"/>
      <c r="AQ153" s="448"/>
      <c r="AR153" s="448"/>
      <c r="AS153" s="448"/>
      <c r="AT153" s="503"/>
      <c r="AU153" s="473"/>
      <c r="AV153" s="192"/>
      <c r="AW153" s="193"/>
      <c r="AX153" s="193"/>
      <c r="AY153" s="194"/>
      <c r="AZ153" s="194"/>
      <c r="BA153" s="194"/>
      <c r="BB153" s="194"/>
      <c r="BC153" s="191"/>
      <c r="BD153" s="195" t="e">
        <f>IF(AY153=Datos!$C$63,Datos!$C$73,IF(AY153=Datos!$C$64,Datos!$C$74,IF(AY153=Datos!$C$65,Datos!$C$75,"Revisar")))+IF(AZ153=Datos!$D$63,Datos!$D$73,IF(AZ153=Datos!$D$64,Datos!$D$74,"Revisar"))+IF(BA153=Datos!$E$63,Datos!$E$73,IF(BA153=Datos!$E$64,Datos!$E$74,"Revisar"))+IF(BC153=Datos!$G$63,Datos!$G$73,IF(BC153=Datos!$G$64,Datos!$G$74,IF(BC153=Datos!$G$65,Datos!$G$75,"Revisar")))</f>
        <v>#VALUE!</v>
      </c>
      <c r="BE153" s="195">
        <f>IF(AY153=Datos!$C$65,BD153,0)</f>
        <v>0</v>
      </c>
      <c r="BF153" s="195">
        <f>IF(OR(AY153=Datos!$C$63,AY153=Datos!$C$64),BD153,0)</f>
        <v>0</v>
      </c>
      <c r="BG153" s="448"/>
      <c r="BH153" s="448"/>
      <c r="BI153" s="448"/>
      <c r="BJ153" s="448"/>
      <c r="BK153" s="451"/>
      <c r="BL153" s="454"/>
      <c r="BM153" s="457"/>
      <c r="BN153" s="196"/>
      <c r="BO153" s="191"/>
      <c r="BP153" s="191"/>
      <c r="BQ153" s="191"/>
      <c r="BR153" s="197"/>
    </row>
    <row r="154" spans="1:70" ht="15.5" x14ac:dyDescent="0.35">
      <c r="A154" s="476"/>
      <c r="B154" s="479"/>
      <c r="C154" s="414" t="s">
        <v>115</v>
      </c>
      <c r="D154" s="457"/>
      <c r="E154" s="482"/>
      <c r="F154" s="457"/>
      <c r="G154" s="460"/>
      <c r="H154" s="460"/>
      <c r="I154" s="460"/>
      <c r="J154" s="460"/>
      <c r="K154" s="460"/>
      <c r="L154" s="487"/>
      <c r="M154" s="460"/>
      <c r="N154" s="460"/>
      <c r="O154" s="460"/>
      <c r="P154" s="460"/>
      <c r="Q154" s="460"/>
      <c r="R154" s="460"/>
      <c r="S154" s="460"/>
      <c r="T154" s="460"/>
      <c r="U154" s="460"/>
      <c r="V154" s="460"/>
      <c r="W154" s="460"/>
      <c r="X154" s="460"/>
      <c r="Y154" s="460"/>
      <c r="Z154" s="460"/>
      <c r="AA154" s="460"/>
      <c r="AB154" s="460"/>
      <c r="AC154" s="460"/>
      <c r="AD154" s="460"/>
      <c r="AE154" s="460"/>
      <c r="AF154" s="460"/>
      <c r="AG154" s="460"/>
      <c r="AH154" s="460"/>
      <c r="AI154" s="460"/>
      <c r="AJ154" s="463"/>
      <c r="AK154" s="466"/>
      <c r="AL154" s="466"/>
      <c r="AM154" s="463"/>
      <c r="AN154" s="463"/>
      <c r="AO154" s="463"/>
      <c r="AP154" s="448"/>
      <c r="AQ154" s="448"/>
      <c r="AR154" s="448"/>
      <c r="AS154" s="448"/>
      <c r="AT154" s="503"/>
      <c r="AU154" s="473"/>
      <c r="AV154" s="199"/>
      <c r="AW154" s="193"/>
      <c r="AX154" s="193"/>
      <c r="AY154" s="194"/>
      <c r="AZ154" s="194"/>
      <c r="BA154" s="194"/>
      <c r="BB154" s="194"/>
      <c r="BC154" s="191"/>
      <c r="BD154" s="195" t="e">
        <f>IF(AY154=Datos!$C$63,Datos!$C$73,IF(AY154=Datos!$C$64,Datos!$C$74,IF(AY154=Datos!$C$65,Datos!$C$75,"Revisar")))+IF(AZ154=Datos!$D$63,Datos!$D$73,IF(AZ154=Datos!$D$64,Datos!$D$74,"Revisar"))+IF(BA154=Datos!$E$63,Datos!$E$73,IF(BA154=Datos!$E$64,Datos!$E$74,"Revisar"))+IF(BC154=Datos!$G$63,Datos!$G$73,IF(BC154=Datos!$G$64,Datos!$G$74,IF(BC154=Datos!$G$65,Datos!$G$75,"Revisar")))</f>
        <v>#VALUE!</v>
      </c>
      <c r="BE154" s="195">
        <f>IF(AY154=Datos!$C$65,BD154,0)</f>
        <v>0</v>
      </c>
      <c r="BF154" s="195">
        <f>IF(OR(AY154=Datos!$C$63,AY154=Datos!$C$64),BD154,0)</f>
        <v>0</v>
      </c>
      <c r="BG154" s="448"/>
      <c r="BH154" s="448"/>
      <c r="BI154" s="448"/>
      <c r="BJ154" s="448"/>
      <c r="BK154" s="451"/>
      <c r="BL154" s="454"/>
      <c r="BM154" s="457"/>
      <c r="BN154" s="200"/>
      <c r="BO154" s="200"/>
      <c r="BP154" s="200"/>
      <c r="BQ154" s="200"/>
      <c r="BR154" s="201"/>
    </row>
    <row r="155" spans="1:70" ht="16" thickBot="1" x14ac:dyDescent="0.4">
      <c r="A155" s="477"/>
      <c r="B155" s="480"/>
      <c r="C155" s="414" t="s">
        <v>115</v>
      </c>
      <c r="D155" s="458"/>
      <c r="E155" s="483"/>
      <c r="F155" s="458"/>
      <c r="G155" s="461"/>
      <c r="H155" s="461"/>
      <c r="I155" s="461"/>
      <c r="J155" s="461"/>
      <c r="K155" s="461"/>
      <c r="L155" s="488"/>
      <c r="M155" s="461"/>
      <c r="N155" s="461"/>
      <c r="O155" s="461"/>
      <c r="P155" s="461"/>
      <c r="Q155" s="461"/>
      <c r="R155" s="461"/>
      <c r="S155" s="461"/>
      <c r="T155" s="461"/>
      <c r="U155" s="461"/>
      <c r="V155" s="461"/>
      <c r="W155" s="461"/>
      <c r="X155" s="461"/>
      <c r="Y155" s="461"/>
      <c r="Z155" s="461"/>
      <c r="AA155" s="461"/>
      <c r="AB155" s="461"/>
      <c r="AC155" s="461"/>
      <c r="AD155" s="461"/>
      <c r="AE155" s="461"/>
      <c r="AF155" s="461"/>
      <c r="AG155" s="461"/>
      <c r="AH155" s="461"/>
      <c r="AI155" s="461"/>
      <c r="AJ155" s="464"/>
      <c r="AK155" s="467"/>
      <c r="AL155" s="467"/>
      <c r="AM155" s="464"/>
      <c r="AN155" s="464"/>
      <c r="AO155" s="464"/>
      <c r="AP155" s="449"/>
      <c r="AQ155" s="449"/>
      <c r="AR155" s="449"/>
      <c r="AS155" s="449"/>
      <c r="AT155" s="504"/>
      <c r="AU155" s="474"/>
      <c r="AV155" s="203"/>
      <c r="AW155" s="204"/>
      <c r="AX155" s="204"/>
      <c r="AY155" s="205"/>
      <c r="AZ155" s="205"/>
      <c r="BA155" s="205"/>
      <c r="BB155" s="205"/>
      <c r="BC155" s="202"/>
      <c r="BD155" s="206" t="e">
        <f>IF(AY155=Datos!$C$63,Datos!$C$73,IF(AY155=Datos!$C$64,Datos!$C$74,IF(AY155=Datos!$C$65,Datos!$C$75,"Revisar")))+IF(AZ155=Datos!$D$63,Datos!$D$73,IF(AZ155=Datos!$D$64,Datos!$D$74,"Revisar"))+IF(BA155=Datos!$E$63,Datos!$E$73,IF(BA155=Datos!$E$64,Datos!$E$74,"Revisar"))+IF(BC155=Datos!$G$63,Datos!$G$73,IF(BC155=Datos!$G$64,Datos!$G$74,IF(BC155=Datos!$G$65,Datos!$G$75,"Revisar")))</f>
        <v>#VALUE!</v>
      </c>
      <c r="BE155" s="206">
        <f>IF(AY155=Datos!$C$65,BD155,0)</f>
        <v>0</v>
      </c>
      <c r="BF155" s="206">
        <f>IF(OR(AY155=Datos!$C$63,AY155=Datos!$C$64),BD155,0)</f>
        <v>0</v>
      </c>
      <c r="BG155" s="449"/>
      <c r="BH155" s="449"/>
      <c r="BI155" s="449"/>
      <c r="BJ155" s="449"/>
      <c r="BK155" s="452"/>
      <c r="BL155" s="455"/>
      <c r="BM155" s="458"/>
      <c r="BN155" s="207"/>
      <c r="BO155" s="207"/>
      <c r="BP155" s="207"/>
      <c r="BQ155" s="207"/>
      <c r="BR155" s="208"/>
    </row>
    <row r="156" spans="1:70" s="138" customFormat="1" ht="186.65" customHeight="1" x14ac:dyDescent="0.3">
      <c r="A156" s="514">
        <v>2</v>
      </c>
      <c r="B156" s="478" t="s">
        <v>133</v>
      </c>
      <c r="C156" s="414" t="s">
        <v>115</v>
      </c>
      <c r="D156" s="456" t="s">
        <v>115</v>
      </c>
      <c r="E156" s="481" t="s">
        <v>189</v>
      </c>
      <c r="F156" s="456" t="s">
        <v>126</v>
      </c>
      <c r="G156" s="459" t="s">
        <v>1</v>
      </c>
      <c r="H156" s="459" t="s">
        <v>70</v>
      </c>
      <c r="I156" s="459" t="s">
        <v>496</v>
      </c>
      <c r="J156" s="459" t="s">
        <v>497</v>
      </c>
      <c r="K156" s="459" t="s">
        <v>498</v>
      </c>
      <c r="L156" s="486" t="str">
        <f>CONCATENATE(I156," ",J156," ",K156)</f>
        <v>Posibilidad de afectación  reputacional por registro incorrecto de los hechos económicos en el sistema financiero debido al reconocimiento contable inadecuado o duplicado</v>
      </c>
      <c r="M156" s="459" t="s">
        <v>0</v>
      </c>
      <c r="N156" s="459" t="s">
        <v>125</v>
      </c>
      <c r="O156" s="459" t="s">
        <v>78</v>
      </c>
      <c r="P156" s="459" t="s">
        <v>79</v>
      </c>
      <c r="Q156" s="459"/>
      <c r="R156" s="459"/>
      <c r="S156" s="459"/>
      <c r="T156" s="459"/>
      <c r="U156" s="459"/>
      <c r="V156" s="459"/>
      <c r="W156" s="459"/>
      <c r="X156" s="459"/>
      <c r="Y156" s="459"/>
      <c r="Z156" s="459"/>
      <c r="AA156" s="459"/>
      <c r="AB156" s="459"/>
      <c r="AC156" s="459"/>
      <c r="AD156" s="459"/>
      <c r="AE156" s="459"/>
      <c r="AF156" s="459"/>
      <c r="AG156" s="459"/>
      <c r="AH156" s="459"/>
      <c r="AI156" s="459"/>
      <c r="AJ156" s="462">
        <f>COUNTIF(Q156:AI159,"Si")</f>
        <v>0</v>
      </c>
      <c r="AK156" s="465">
        <f>IF((COUNTIF(P156:AI159,"Si"))&lt;=0,0,(IF((COUNTIF(P156:AI159,"Si"))&lt;=5,3,(IF(COUNTIF(P156:AI159,"Si")&lt;=11,4,5)))))</f>
        <v>0</v>
      </c>
      <c r="AL156" s="465">
        <f>IF((COUNTIF(P156:AI159,"Si"))&lt;=0,0,(IF((COUNTIF(P156:AI159,"Si"))&lt;=5,"MODERADO",(IF(COUNTIF(P156:AI159,"Si")&lt;=11,"ALTO","EXTREMO")))))</f>
        <v>0</v>
      </c>
      <c r="AM156" s="462">
        <v>12</v>
      </c>
      <c r="AN156" s="462"/>
      <c r="AO156" s="462" t="str">
        <f t="shared" ref="AO156" si="80">IF(AN156="Rara vez",1,(IF(AN156="Improbable",2,(IF(AN156="Posible",3,IF(AN156="Probable",4,IF(AN156="Seguro",5,"Revisar")))))))</f>
        <v>Revisar</v>
      </c>
      <c r="AP156" s="447">
        <f t="shared" ref="AP156" si="81">IF(F156="Corrupción",AO156,IF(AM156&lt;=2,1,IF(AM156&lt;=24,2,IF(AM156&lt;=500,3,IF(AM156&lt;=5000,4,IF(AM156&gt;5000,5,"Revisar"))))))</f>
        <v>2</v>
      </c>
      <c r="AQ156" s="447" t="str">
        <f t="shared" ref="AQ156" si="82">IF(F156="Corrupción",(IF(AP156=1,"Rara Vez",IF(AP156=2,"Improbable",IF(AP156=3,"Posible",IF(AP156=4,"Probable",IF(AP156=5,"Seguro","Revisar")))))),IF(AP156=1,"Muy Baja",IF(AP156=2,"Baja",IF(AP156=3,"Media",IF(AP156=4,"Alta","Muy Alta")))))</f>
        <v>Baja</v>
      </c>
      <c r="AR156" s="447">
        <f>IF(F156="Corrupción",AK156,(ROUND(((VLOOKUP(N156,Datos!$B$25:$C$29,2,FALSE)*Datos!$B$32)+(VLOOKUP(O156,Datos!$B$25:$C$29,2,FALSE)*Datos!$C$32)+(VLOOKUP(P156,Datos!$B$25:$C$29,2,FALSE)*Datos!$D$32))*5,0)))</f>
        <v>2</v>
      </c>
      <c r="AS156" s="447" t="str">
        <f>IF(AR156=1,"Insignificante",IF(AR156=2,"Menor",IF(AR156=3,"Moderado",IF(AR156=4,"Mayor","Catastrófico"))))</f>
        <v>Menor</v>
      </c>
      <c r="AT156" s="507">
        <f>_xlfn.NUMBERVALUE(CONCATENATE(AP156,AR156),"##")</f>
        <v>22</v>
      </c>
      <c r="AU156" s="472" t="str">
        <f>VLOOKUP(AT156,Datos!$I$37:$J$61,2,FALSE)</f>
        <v>MODERADO</v>
      </c>
      <c r="AV156" s="215" t="s">
        <v>499</v>
      </c>
      <c r="AW156" s="216" t="s">
        <v>500</v>
      </c>
      <c r="AX156" s="216" t="s">
        <v>501</v>
      </c>
      <c r="AY156" s="217" t="s">
        <v>12</v>
      </c>
      <c r="AZ156" s="217" t="s">
        <v>5</v>
      </c>
      <c r="BA156" s="217" t="s">
        <v>3</v>
      </c>
      <c r="BB156" s="217" t="s">
        <v>26</v>
      </c>
      <c r="BC156" s="214" t="s">
        <v>7</v>
      </c>
      <c r="BD156" s="218">
        <f>IF(AY156=Datos!$C$63,Datos!$C$73,IF(AY156=Datos!$C$64,Datos!$C$74,IF(AY156=Datos!$C$65,Datos!$C$75,"Revisar")))+IF(AZ156=Datos!$D$63,Datos!$D$73,IF(AZ156=Datos!$D$64,Datos!$D$74,"Revisar"))+IF(BA156=Datos!$E$63,Datos!$E$73,IF(BA156=Datos!$E$64,Datos!$E$74,"Revisar"))+IF(BC156=Datos!$G$63,Datos!$G$73,IF(BC156=Datos!$G$64,Datos!$G$74,IF(BC156=Datos!$G$65,Datos!$G$75,"Revisar")))</f>
        <v>0.54999999999999993</v>
      </c>
      <c r="BE156" s="218">
        <f>IF(AY156=Datos!$C$65,BD156,0)</f>
        <v>0</v>
      </c>
      <c r="BF156" s="218">
        <f>IF(OR(AY156=Datos!$C$63,AY156=Datos!$C$64),BD156,0)</f>
        <v>0.54999999999999993</v>
      </c>
      <c r="BG156" s="447">
        <f>IF(ROUND(AP156-SUM(BF156:BF159),0)&lt;=0,1,ROUND(AP156-SUM(BF156:BF159),0))</f>
        <v>1</v>
      </c>
      <c r="BH156" s="447" t="str">
        <f>IF(F156="Corrupción",(IF(BG156=1,"Rara Vez",IF(BG156=2,"Improbable",IF(BG156=3,"Posible",IF(BG156=4,"Probable","Seguro"))))),IF(BG156=1,"Muy Baja",IF(BG156=2,"Baja",IF(BG156=3,"Media",IF(BG156=4,"Alta","Muy Alta")))))</f>
        <v>Muy Baja</v>
      </c>
      <c r="BI156" s="447">
        <f>ROUND(AR156-SUM(BE156:BE159),0)</f>
        <v>2</v>
      </c>
      <c r="BJ156" s="447" t="str">
        <f>IF(BI156=1,"Insignificante",IF(BI156=2,"Menor",IF(BI156=3,"Moderado",IF(BI156=4,"Mayor","Catastrófico"))))</f>
        <v>Menor</v>
      </c>
      <c r="BK156" s="450">
        <f>_xlfn.NUMBERVALUE(CONCATENATE(BG156,BI156),"##")</f>
        <v>12</v>
      </c>
      <c r="BL156" s="453" t="str">
        <f>+VLOOKUP(BK156,Datos!$I$37:$J$65,2,FALSE)</f>
        <v>BAJO</v>
      </c>
      <c r="BM156" s="456" t="s">
        <v>233</v>
      </c>
      <c r="BN156" s="231"/>
      <c r="BO156" s="415"/>
      <c r="BP156" s="214"/>
      <c r="BQ156" s="214"/>
      <c r="BR156" s="232"/>
    </row>
    <row r="157" spans="1:70" ht="15.5" x14ac:dyDescent="0.35">
      <c r="A157" s="476"/>
      <c r="B157" s="479"/>
      <c r="C157" s="414" t="s">
        <v>115</v>
      </c>
      <c r="D157" s="457"/>
      <c r="E157" s="482"/>
      <c r="F157" s="457"/>
      <c r="G157" s="460"/>
      <c r="H157" s="460"/>
      <c r="I157" s="460"/>
      <c r="J157" s="460"/>
      <c r="K157" s="460"/>
      <c r="L157" s="487"/>
      <c r="M157" s="460"/>
      <c r="N157" s="460"/>
      <c r="O157" s="460"/>
      <c r="P157" s="460"/>
      <c r="Q157" s="460"/>
      <c r="R157" s="460"/>
      <c r="S157" s="460"/>
      <c r="T157" s="460"/>
      <c r="U157" s="460"/>
      <c r="V157" s="460"/>
      <c r="W157" s="460"/>
      <c r="X157" s="460"/>
      <c r="Y157" s="460"/>
      <c r="Z157" s="460"/>
      <c r="AA157" s="460"/>
      <c r="AB157" s="460"/>
      <c r="AC157" s="460"/>
      <c r="AD157" s="460"/>
      <c r="AE157" s="460"/>
      <c r="AF157" s="460"/>
      <c r="AG157" s="460"/>
      <c r="AH157" s="460"/>
      <c r="AI157" s="460"/>
      <c r="AJ157" s="463"/>
      <c r="AK157" s="466"/>
      <c r="AL157" s="466"/>
      <c r="AM157" s="463"/>
      <c r="AN157" s="463"/>
      <c r="AO157" s="463"/>
      <c r="AP157" s="448"/>
      <c r="AQ157" s="448"/>
      <c r="AR157" s="448"/>
      <c r="AS157" s="448"/>
      <c r="AT157" s="503"/>
      <c r="AU157" s="473"/>
      <c r="AV157" s="192"/>
      <c r="AW157" s="193"/>
      <c r="AX157" s="193"/>
      <c r="AY157" s="194"/>
      <c r="AZ157" s="194"/>
      <c r="BA157" s="194"/>
      <c r="BB157" s="194"/>
      <c r="BC157" s="191"/>
      <c r="BD157" s="195" t="e">
        <f>IF(AY157=Datos!$C$63,Datos!$C$73,IF(AY157=Datos!$C$64,Datos!$C$74,IF(AY157=Datos!$C$65,Datos!$C$75,"Revisar")))+IF(AZ157=Datos!$D$63,Datos!$D$73,IF(AZ157=Datos!$D$64,Datos!$D$74,"Revisar"))+IF(BA157=Datos!$E$63,Datos!$E$73,IF(BA157=Datos!$E$64,Datos!$E$74,"Revisar"))+IF(BC157=Datos!$G$63,Datos!$G$73,IF(BC157=Datos!$G$64,Datos!$G$74,IF(BC157=Datos!$G$65,Datos!$G$75,"Revisar")))</f>
        <v>#VALUE!</v>
      </c>
      <c r="BE157" s="195">
        <f>IF(AY157=Datos!$C$65,BD157,0)</f>
        <v>0</v>
      </c>
      <c r="BF157" s="195">
        <f>IF(OR(AY157=Datos!$C$63,AY157=Datos!$C$64),BD157,0)</f>
        <v>0</v>
      </c>
      <c r="BG157" s="448"/>
      <c r="BH157" s="448"/>
      <c r="BI157" s="448"/>
      <c r="BJ157" s="448"/>
      <c r="BK157" s="451"/>
      <c r="BL157" s="454"/>
      <c r="BM157" s="457"/>
      <c r="BN157" s="196"/>
      <c r="BO157" s="191"/>
      <c r="BP157" s="191"/>
      <c r="BQ157" s="191"/>
      <c r="BR157" s="197"/>
    </row>
    <row r="158" spans="1:70" ht="15.5" x14ac:dyDescent="0.35">
      <c r="A158" s="476"/>
      <c r="B158" s="479"/>
      <c r="C158" s="414" t="s">
        <v>115</v>
      </c>
      <c r="D158" s="457"/>
      <c r="E158" s="482"/>
      <c r="F158" s="457"/>
      <c r="G158" s="460"/>
      <c r="H158" s="460"/>
      <c r="I158" s="460"/>
      <c r="J158" s="460"/>
      <c r="K158" s="460"/>
      <c r="L158" s="487"/>
      <c r="M158" s="460"/>
      <c r="N158" s="460"/>
      <c r="O158" s="460"/>
      <c r="P158" s="460"/>
      <c r="Q158" s="460"/>
      <c r="R158" s="460"/>
      <c r="S158" s="460"/>
      <c r="T158" s="460"/>
      <c r="U158" s="460"/>
      <c r="V158" s="460"/>
      <c r="W158" s="460"/>
      <c r="X158" s="460"/>
      <c r="Y158" s="460"/>
      <c r="Z158" s="460"/>
      <c r="AA158" s="460"/>
      <c r="AB158" s="460"/>
      <c r="AC158" s="460"/>
      <c r="AD158" s="460"/>
      <c r="AE158" s="460"/>
      <c r="AF158" s="460"/>
      <c r="AG158" s="460"/>
      <c r="AH158" s="460"/>
      <c r="AI158" s="460"/>
      <c r="AJ158" s="463"/>
      <c r="AK158" s="466"/>
      <c r="AL158" s="466"/>
      <c r="AM158" s="463"/>
      <c r="AN158" s="463"/>
      <c r="AO158" s="463"/>
      <c r="AP158" s="448"/>
      <c r="AQ158" s="448"/>
      <c r="AR158" s="448"/>
      <c r="AS158" s="448"/>
      <c r="AT158" s="503"/>
      <c r="AU158" s="473"/>
      <c r="AV158" s="199"/>
      <c r="AW158" s="193"/>
      <c r="AX158" s="193"/>
      <c r="AY158" s="194"/>
      <c r="AZ158" s="194"/>
      <c r="BA158" s="194"/>
      <c r="BB158" s="194"/>
      <c r="BC158" s="191"/>
      <c r="BD158" s="195" t="e">
        <f>IF(AY158=Datos!$C$63,Datos!$C$73,IF(AY158=Datos!$C$64,Datos!$C$74,IF(AY158=Datos!$C$65,Datos!$C$75,"Revisar")))+IF(AZ158=Datos!$D$63,Datos!$D$73,IF(AZ158=Datos!$D$64,Datos!$D$74,"Revisar"))+IF(BA158=Datos!$E$63,Datos!$E$73,IF(BA158=Datos!$E$64,Datos!$E$74,"Revisar"))+IF(BC158=Datos!$G$63,Datos!$G$73,IF(BC158=Datos!$G$64,Datos!$G$74,IF(BC158=Datos!$G$65,Datos!$G$75,"Revisar")))</f>
        <v>#VALUE!</v>
      </c>
      <c r="BE158" s="195">
        <f>IF(AY158=Datos!$C$65,BD158,0)</f>
        <v>0</v>
      </c>
      <c r="BF158" s="195">
        <f>IF(OR(AY158=Datos!$C$63,AY158=Datos!$C$64),BD158,0)</f>
        <v>0</v>
      </c>
      <c r="BG158" s="448"/>
      <c r="BH158" s="448"/>
      <c r="BI158" s="448"/>
      <c r="BJ158" s="448"/>
      <c r="BK158" s="451"/>
      <c r="BL158" s="454"/>
      <c r="BM158" s="457"/>
      <c r="BN158" s="200"/>
      <c r="BO158" s="200"/>
      <c r="BP158" s="200"/>
      <c r="BQ158" s="200"/>
      <c r="BR158" s="201"/>
    </row>
    <row r="159" spans="1:70" ht="16" thickBot="1" x14ac:dyDescent="0.4">
      <c r="A159" s="477"/>
      <c r="B159" s="480"/>
      <c r="C159" s="414" t="s">
        <v>115</v>
      </c>
      <c r="D159" s="458"/>
      <c r="E159" s="483"/>
      <c r="F159" s="458"/>
      <c r="G159" s="461"/>
      <c r="H159" s="461"/>
      <c r="I159" s="461"/>
      <c r="J159" s="461"/>
      <c r="K159" s="461"/>
      <c r="L159" s="488"/>
      <c r="M159" s="461"/>
      <c r="N159" s="461"/>
      <c r="O159" s="461"/>
      <c r="P159" s="461"/>
      <c r="Q159" s="461"/>
      <c r="R159" s="461"/>
      <c r="S159" s="461"/>
      <c r="T159" s="461"/>
      <c r="U159" s="461"/>
      <c r="V159" s="461"/>
      <c r="W159" s="461"/>
      <c r="X159" s="461"/>
      <c r="Y159" s="461"/>
      <c r="Z159" s="461"/>
      <c r="AA159" s="461"/>
      <c r="AB159" s="461"/>
      <c r="AC159" s="461"/>
      <c r="AD159" s="461"/>
      <c r="AE159" s="461"/>
      <c r="AF159" s="461"/>
      <c r="AG159" s="461"/>
      <c r="AH159" s="461"/>
      <c r="AI159" s="461"/>
      <c r="AJ159" s="464"/>
      <c r="AK159" s="467"/>
      <c r="AL159" s="467"/>
      <c r="AM159" s="464"/>
      <c r="AN159" s="464"/>
      <c r="AO159" s="464"/>
      <c r="AP159" s="449"/>
      <c r="AQ159" s="449"/>
      <c r="AR159" s="449"/>
      <c r="AS159" s="449"/>
      <c r="AT159" s="504"/>
      <c r="AU159" s="474"/>
      <c r="AV159" s="203"/>
      <c r="AW159" s="204"/>
      <c r="AX159" s="204"/>
      <c r="AY159" s="205"/>
      <c r="AZ159" s="205"/>
      <c r="BA159" s="205"/>
      <c r="BB159" s="205"/>
      <c r="BC159" s="202"/>
      <c r="BD159" s="206" t="e">
        <f>IF(AY159=Datos!$C$63,Datos!$C$73,IF(AY159=Datos!$C$64,Datos!$C$74,IF(AY159=Datos!$C$65,Datos!$C$75,"Revisar")))+IF(AZ159=Datos!$D$63,Datos!$D$73,IF(AZ159=Datos!$D$64,Datos!$D$74,"Revisar"))+IF(BA159=Datos!$E$63,Datos!$E$73,IF(BA159=Datos!$E$64,Datos!$E$74,"Revisar"))+IF(BC159=Datos!$G$63,Datos!$G$73,IF(BC159=Datos!$G$64,Datos!$G$74,IF(BC159=Datos!$G$65,Datos!$G$75,"Revisar")))</f>
        <v>#VALUE!</v>
      </c>
      <c r="BE159" s="206">
        <f>IF(AY159=Datos!$C$65,BD159,0)</f>
        <v>0</v>
      </c>
      <c r="BF159" s="206">
        <f>IF(OR(AY159=Datos!$C$63,AY159=Datos!$C$64),BD159,0)</f>
        <v>0</v>
      </c>
      <c r="BG159" s="449"/>
      <c r="BH159" s="449"/>
      <c r="BI159" s="449"/>
      <c r="BJ159" s="449"/>
      <c r="BK159" s="452"/>
      <c r="BL159" s="455"/>
      <c r="BM159" s="458"/>
      <c r="BN159" s="207"/>
      <c r="BO159" s="207"/>
      <c r="BP159" s="207"/>
      <c r="BQ159" s="207"/>
      <c r="BR159" s="208"/>
    </row>
    <row r="160" spans="1:70" s="350" customFormat="1" ht="241" customHeight="1" x14ac:dyDescent="0.3">
      <c r="A160" s="514">
        <v>3</v>
      </c>
      <c r="B160" s="478" t="s">
        <v>133</v>
      </c>
      <c r="C160" s="414" t="s">
        <v>115</v>
      </c>
      <c r="D160" s="456" t="s">
        <v>115</v>
      </c>
      <c r="E160" s="481" t="s">
        <v>189</v>
      </c>
      <c r="F160" s="456" t="s">
        <v>127</v>
      </c>
      <c r="G160" s="459" t="s">
        <v>75</v>
      </c>
      <c r="H160" s="459" t="s">
        <v>72</v>
      </c>
      <c r="I160" s="459" t="s">
        <v>502</v>
      </c>
      <c r="J160" s="459" t="s">
        <v>503</v>
      </c>
      <c r="K160" s="459" t="s">
        <v>504</v>
      </c>
      <c r="L160" s="486" t="str">
        <f>CONCATENATE(I160," ",J160," ",K160)</f>
        <v>Posibillidad de recibir o solicitar cualquier dádiva en la caja menor   por desviación de los recursos asignados, debido a intereses particulares y presiones de terceros</v>
      </c>
      <c r="M160" s="459" t="s">
        <v>17</v>
      </c>
      <c r="N160" s="459"/>
      <c r="O160" s="459"/>
      <c r="P160" s="459"/>
      <c r="Q160" s="459" t="s">
        <v>169</v>
      </c>
      <c r="R160" s="459" t="s">
        <v>169</v>
      </c>
      <c r="S160" s="459" t="s">
        <v>168</v>
      </c>
      <c r="T160" s="459" t="s">
        <v>168</v>
      </c>
      <c r="U160" s="459" t="s">
        <v>168</v>
      </c>
      <c r="V160" s="459" t="s">
        <v>169</v>
      </c>
      <c r="W160" s="459" t="s">
        <v>168</v>
      </c>
      <c r="X160" s="459" t="s">
        <v>168</v>
      </c>
      <c r="Y160" s="459" t="s">
        <v>168</v>
      </c>
      <c r="Z160" s="459" t="s">
        <v>169</v>
      </c>
      <c r="AA160" s="459" t="s">
        <v>169</v>
      </c>
      <c r="AB160" s="459" t="s">
        <v>169</v>
      </c>
      <c r="AC160" s="459" t="s">
        <v>169</v>
      </c>
      <c r="AD160" s="459" t="s">
        <v>169</v>
      </c>
      <c r="AE160" s="459" t="s">
        <v>168</v>
      </c>
      <c r="AF160" s="459" t="s">
        <v>168</v>
      </c>
      <c r="AG160" s="459" t="s">
        <v>168</v>
      </c>
      <c r="AH160" s="459" t="s">
        <v>168</v>
      </c>
      <c r="AI160" s="459" t="s">
        <v>168</v>
      </c>
      <c r="AJ160" s="508">
        <f>COUNTIF(Q160:AI163,"Si")</f>
        <v>8</v>
      </c>
      <c r="AK160" s="511">
        <f>IF((COUNTIF(P160:AI163,"Si"))&lt;=0,0,(IF((COUNTIF(P160:AI163,"Si"))&lt;=5,3,(IF(COUNTIF(P160:AI163,"Si")&lt;=11,4,5)))))</f>
        <v>4</v>
      </c>
      <c r="AL160" s="511" t="str">
        <f>IF((COUNTIF(P160:AI163,"Si"))&lt;=0,0,(IF((COUNTIF(P160:AI163,"Si"))&lt;=5,"MODERADO",(IF(COUNTIF(P160:AI163,"Si")&lt;=11,"ALTO","EXTREMO")))))</f>
        <v>ALTO</v>
      </c>
      <c r="AM160" s="508"/>
      <c r="AN160" s="462" t="s">
        <v>215</v>
      </c>
      <c r="AO160" s="462">
        <f t="shared" ref="AO160" si="83">IF(AN160="Rara vez",1,(IF(AN160="Improbable",2,(IF(AN160="Posible",3,IF(AN160="Probable",4,IF(AN160="Seguro",5,"Revisar")))))))</f>
        <v>3</v>
      </c>
      <c r="AP160" s="447">
        <f t="shared" ref="AP160" si="84">IF(F160="Corrupción",AO160,IF(AM160&lt;=2,1,IF(AM160&lt;=24,2,IF(AM160&lt;=500,3,IF(AM160&lt;=5000,4,IF(AM160&gt;5000,5,"Revisar"))))))</f>
        <v>3</v>
      </c>
      <c r="AQ160" s="447" t="str">
        <f t="shared" ref="AQ160" si="85">IF(F160="Corrupción",(IF(AP160=1,"Rara Vez",IF(AP160=2,"Improbable",IF(AP160=3,"Posible",IF(AP160=4,"Probable",IF(AP160=5,"Seguro","Revisar")))))),IF(AP160=1,"Muy Baja",IF(AP160=2,"Baja",IF(AP160=3,"Media",IF(AP160=4,"Alta","Muy Alta")))))</f>
        <v>Posible</v>
      </c>
      <c r="AR160" s="447">
        <f>IF(F160="Corrupción",AK160,(ROUND(((VLOOKUP(N160,Datos!$B$25:$C$29,2,FALSE)*Datos!$B$32)+(VLOOKUP(O160,Datos!$B$25:$C$29,2,FALSE)*Datos!$C$32)+(VLOOKUP(P160,Datos!$B$25:$C$29,2,FALSE)*Datos!$D$32))*5,0)))</f>
        <v>4</v>
      </c>
      <c r="AS160" s="447" t="str">
        <f>IF(AR160=1,"Insignificante",IF(AR160=2,"Menor",IF(AR160=3,"Moderado",IF(AR160=4,"Mayor","Catastrófico"))))</f>
        <v>Mayor</v>
      </c>
      <c r="AT160" s="507">
        <f>_xlfn.NUMBERVALUE(CONCATENATE(AP160,AR160),"##")</f>
        <v>34</v>
      </c>
      <c r="AU160" s="472" t="str">
        <f>VLOOKUP(AT160,Datos!$I$37:$J$61,2,FALSE)</f>
        <v>ALTO</v>
      </c>
      <c r="AV160" s="215" t="s">
        <v>505</v>
      </c>
      <c r="AW160" s="216" t="s">
        <v>506</v>
      </c>
      <c r="AX160" s="216" t="s">
        <v>507</v>
      </c>
      <c r="AY160" s="217" t="s">
        <v>12</v>
      </c>
      <c r="AZ160" s="217" t="s">
        <v>5</v>
      </c>
      <c r="BA160" s="217" t="s">
        <v>3</v>
      </c>
      <c r="BB160" s="217" t="s">
        <v>26</v>
      </c>
      <c r="BC160" s="214" t="s">
        <v>7</v>
      </c>
      <c r="BD160" s="416">
        <f>IF(AY160=Datos!$C$63,Datos!$C$73,IF(AY160=Datos!$C$64,Datos!$C$74,IF(AY160=Datos!$C$65,Datos!$C$75,"Revisar")))+IF(AZ160=Datos!$D$63,Datos!$D$73,IF(AZ160=Datos!$D$64,Datos!$D$74,"Revisar"))+IF(BA160=Datos!$E$63,Datos!$E$73,IF(BA160=Datos!$E$64,Datos!$E$74,"Revisar"))+IF(BC160=Datos!$G$63,Datos!$G$73,IF(BC160=Datos!$G$64,Datos!$G$74,IF(BC160=Datos!$G$65,Datos!$G$75,"Revisar")))</f>
        <v>0.54999999999999993</v>
      </c>
      <c r="BE160" s="416">
        <f>IF(AY160=Datos!$C$65,BD160,0)</f>
        <v>0</v>
      </c>
      <c r="BF160" s="416">
        <f>IF(OR(AY160=Datos!$C$63,AY160=Datos!$C$64),BD160,0)</f>
        <v>0.54999999999999993</v>
      </c>
      <c r="BG160" s="447">
        <f>IF(ROUND(AP160-SUM(BF160:BF163),0)&lt;=0,1,ROUND(AP160-SUM(BF160:BF163),0))</f>
        <v>2</v>
      </c>
      <c r="BH160" s="447" t="str">
        <f>IF(F160="Corrupción",(IF(BG160=1,"Rara Vez",IF(BG160=2,"Improbable",IF(BG160=3,"Posible",IF(BG160=4,"Probable","Seguro"))))),IF(BG160=1,"Muy Baja",IF(BG160=2,"Baja",IF(BG160=3,"Media",IF(BG160=4,"Alta","Muy Alta")))))</f>
        <v>Improbable</v>
      </c>
      <c r="BI160" s="447">
        <f>ROUND(AR160-SUM(BE160:BE163),0)</f>
        <v>4</v>
      </c>
      <c r="BJ160" s="447" t="str">
        <f>IF(BI160=1,"Insignificante",IF(BI160=2,"Menor",IF(BI160=3,"Moderado",IF(BI160=4,"Mayor","Catastrófico"))))</f>
        <v>Mayor</v>
      </c>
      <c r="BK160" s="450">
        <f>_xlfn.NUMBERVALUE(CONCATENATE(BG160,BI160),"##")</f>
        <v>24</v>
      </c>
      <c r="BL160" s="453" t="str">
        <f>+VLOOKUP(BK160,Datos!$I$37:$J$65,2,FALSE)</f>
        <v>ALTO</v>
      </c>
      <c r="BM160" s="456" t="s">
        <v>236</v>
      </c>
      <c r="BN160" s="417" t="s">
        <v>508</v>
      </c>
      <c r="BO160" s="214" t="s">
        <v>509</v>
      </c>
      <c r="BP160" s="223">
        <v>45873</v>
      </c>
      <c r="BQ160" s="223">
        <v>45912</v>
      </c>
      <c r="BR160" s="232" t="s">
        <v>510</v>
      </c>
    </row>
    <row r="161" spans="1:70" s="353" customFormat="1" ht="139.5" x14ac:dyDescent="0.35">
      <c r="A161" s="476"/>
      <c r="B161" s="479"/>
      <c r="C161" s="414" t="s">
        <v>115</v>
      </c>
      <c r="D161" s="457"/>
      <c r="E161" s="482"/>
      <c r="F161" s="457"/>
      <c r="G161" s="460"/>
      <c r="H161" s="460"/>
      <c r="I161" s="460"/>
      <c r="J161" s="460"/>
      <c r="K161" s="460"/>
      <c r="L161" s="487"/>
      <c r="M161" s="460"/>
      <c r="N161" s="460"/>
      <c r="O161" s="460"/>
      <c r="P161" s="460"/>
      <c r="Q161" s="460"/>
      <c r="R161" s="460"/>
      <c r="S161" s="460"/>
      <c r="T161" s="460"/>
      <c r="U161" s="460"/>
      <c r="V161" s="460"/>
      <c r="W161" s="460"/>
      <c r="X161" s="460"/>
      <c r="Y161" s="460"/>
      <c r="Z161" s="460"/>
      <c r="AA161" s="460"/>
      <c r="AB161" s="460"/>
      <c r="AC161" s="460"/>
      <c r="AD161" s="460"/>
      <c r="AE161" s="460"/>
      <c r="AF161" s="460"/>
      <c r="AG161" s="460"/>
      <c r="AH161" s="460"/>
      <c r="AI161" s="460"/>
      <c r="AJ161" s="509"/>
      <c r="AK161" s="512"/>
      <c r="AL161" s="512"/>
      <c r="AM161" s="509"/>
      <c r="AN161" s="463"/>
      <c r="AO161" s="463"/>
      <c r="AP161" s="448"/>
      <c r="AQ161" s="448"/>
      <c r="AR161" s="448"/>
      <c r="AS161" s="448"/>
      <c r="AT161" s="503"/>
      <c r="AU161" s="473"/>
      <c r="AV161" s="378"/>
      <c r="AW161" s="379"/>
      <c r="AX161" s="379"/>
      <c r="AY161" s="194"/>
      <c r="AZ161" s="194"/>
      <c r="BA161" s="194"/>
      <c r="BB161" s="194"/>
      <c r="BC161" s="191"/>
      <c r="BD161" s="352" t="e">
        <f>IF(AY161=Datos!$C$63,Datos!$C$73,IF(AY161=Datos!$C$64,Datos!$C$74,IF(AY161=Datos!$C$65,Datos!$C$75,"Revisar")))+IF(AZ161=Datos!$D$63,Datos!$D$73,IF(AZ161=Datos!$D$64,Datos!$D$74,"Revisar"))+IF(BA161=Datos!$E$63,Datos!$E$73,IF(BA161=Datos!$E$64,Datos!$E$74,"Revisar"))+IF(BC161=Datos!$G$63,Datos!$G$73,IF(BC161=Datos!$G$64,Datos!$G$74,IF(BC161=Datos!$G$65,Datos!$G$75,"Revisar")))</f>
        <v>#VALUE!</v>
      </c>
      <c r="BE161" s="352">
        <f>IF(AY161=Datos!$C$65,BD161,0)</f>
        <v>0</v>
      </c>
      <c r="BF161" s="352">
        <f>IF(OR(AY161=Datos!$C$63,AY161=Datos!$C$64),BD161,0)</f>
        <v>0</v>
      </c>
      <c r="BG161" s="448"/>
      <c r="BH161" s="448"/>
      <c r="BI161" s="448"/>
      <c r="BJ161" s="448"/>
      <c r="BK161" s="451"/>
      <c r="BL161" s="454"/>
      <c r="BM161" s="457"/>
      <c r="BN161" s="196" t="s">
        <v>511</v>
      </c>
      <c r="BO161" s="191" t="s">
        <v>512</v>
      </c>
      <c r="BP161" s="228">
        <v>45873</v>
      </c>
      <c r="BQ161" s="228">
        <v>45989</v>
      </c>
      <c r="BR161" s="197" t="s">
        <v>513</v>
      </c>
    </row>
    <row r="162" spans="1:70" s="363" customFormat="1" ht="15.5" x14ac:dyDescent="0.35">
      <c r="A162" s="476"/>
      <c r="B162" s="479"/>
      <c r="C162" s="414" t="s">
        <v>115</v>
      </c>
      <c r="D162" s="457"/>
      <c r="E162" s="482"/>
      <c r="F162" s="457"/>
      <c r="G162" s="460"/>
      <c r="H162" s="460"/>
      <c r="I162" s="460"/>
      <c r="J162" s="460"/>
      <c r="K162" s="460"/>
      <c r="L162" s="487"/>
      <c r="M162" s="460"/>
      <c r="N162" s="460"/>
      <c r="O162" s="460"/>
      <c r="P162" s="460"/>
      <c r="Q162" s="460"/>
      <c r="R162" s="460"/>
      <c r="S162" s="460"/>
      <c r="T162" s="460"/>
      <c r="U162" s="460"/>
      <c r="V162" s="460"/>
      <c r="W162" s="460"/>
      <c r="X162" s="460"/>
      <c r="Y162" s="460"/>
      <c r="Z162" s="460"/>
      <c r="AA162" s="460"/>
      <c r="AB162" s="460"/>
      <c r="AC162" s="460"/>
      <c r="AD162" s="460"/>
      <c r="AE162" s="460"/>
      <c r="AF162" s="460"/>
      <c r="AG162" s="460"/>
      <c r="AH162" s="460"/>
      <c r="AI162" s="460"/>
      <c r="AJ162" s="509"/>
      <c r="AK162" s="512"/>
      <c r="AL162" s="512"/>
      <c r="AM162" s="509"/>
      <c r="AN162" s="463"/>
      <c r="AO162" s="463"/>
      <c r="AP162" s="448"/>
      <c r="AQ162" s="448"/>
      <c r="AR162" s="448"/>
      <c r="AS162" s="448"/>
      <c r="AT162" s="503"/>
      <c r="AU162" s="473"/>
      <c r="AV162" s="199"/>
      <c r="AW162" s="193"/>
      <c r="AX162" s="418"/>
      <c r="AY162" s="380"/>
      <c r="AZ162" s="380"/>
      <c r="BA162" s="380"/>
      <c r="BB162" s="380"/>
      <c r="BC162" s="351"/>
      <c r="BD162" s="381" t="e">
        <f>IF(AY162=Datos!$C$63,Datos!$C$73,IF(AY162=Datos!$C$64,Datos!$C$74,IF(AY162=Datos!$C$65,Datos!$C$75,"Revisar")))+IF(AZ162=Datos!$D$63,Datos!$D$73,IF(AZ162=Datos!$D$64,Datos!$D$74,"Revisar"))+IF(BA162=Datos!$E$63,Datos!$E$73,IF(BA162=Datos!$E$64,Datos!$E$74,"Revisar"))+IF(BC162=Datos!$G$63,Datos!$G$73,IF(BC162=Datos!$G$64,Datos!$G$74,IF(BC162=Datos!$G$65,Datos!$G$75,"Revisar")))</f>
        <v>#VALUE!</v>
      </c>
      <c r="BE162" s="381">
        <f>IF(AY162=Datos!$C$65,BD162,0)</f>
        <v>0</v>
      </c>
      <c r="BF162" s="381">
        <f>IF(OR(AY162=Datos!$C$63,AY162=Datos!$C$64),BD162,0)</f>
        <v>0</v>
      </c>
      <c r="BG162" s="448"/>
      <c r="BH162" s="448"/>
      <c r="BI162" s="448"/>
      <c r="BJ162" s="448"/>
      <c r="BK162" s="451"/>
      <c r="BL162" s="454"/>
      <c r="BM162" s="457"/>
      <c r="BN162" s="419"/>
      <c r="BO162" s="419"/>
      <c r="BP162" s="419"/>
      <c r="BQ162" s="419"/>
      <c r="BR162" s="420"/>
    </row>
    <row r="163" spans="1:70" ht="16" thickBot="1" x14ac:dyDescent="0.4">
      <c r="A163" s="477"/>
      <c r="B163" s="480"/>
      <c r="C163" s="414" t="s">
        <v>115</v>
      </c>
      <c r="D163" s="458"/>
      <c r="E163" s="483"/>
      <c r="F163" s="458"/>
      <c r="G163" s="461"/>
      <c r="H163" s="461"/>
      <c r="I163" s="461"/>
      <c r="J163" s="461"/>
      <c r="K163" s="461"/>
      <c r="L163" s="488"/>
      <c r="M163" s="461"/>
      <c r="N163" s="461"/>
      <c r="O163" s="461"/>
      <c r="P163" s="461"/>
      <c r="Q163" s="461"/>
      <c r="R163" s="461"/>
      <c r="S163" s="461"/>
      <c r="T163" s="461"/>
      <c r="U163" s="461"/>
      <c r="V163" s="461"/>
      <c r="W163" s="461"/>
      <c r="X163" s="461"/>
      <c r="Y163" s="461"/>
      <c r="Z163" s="461"/>
      <c r="AA163" s="461"/>
      <c r="AB163" s="461"/>
      <c r="AC163" s="461"/>
      <c r="AD163" s="461"/>
      <c r="AE163" s="461"/>
      <c r="AF163" s="461"/>
      <c r="AG163" s="461"/>
      <c r="AH163" s="461"/>
      <c r="AI163" s="461"/>
      <c r="AJ163" s="510"/>
      <c r="AK163" s="513"/>
      <c r="AL163" s="513"/>
      <c r="AM163" s="510"/>
      <c r="AN163" s="464"/>
      <c r="AO163" s="464"/>
      <c r="AP163" s="449"/>
      <c r="AQ163" s="449"/>
      <c r="AR163" s="449"/>
      <c r="AS163" s="449"/>
      <c r="AT163" s="504"/>
      <c r="AU163" s="474"/>
      <c r="AV163" s="203"/>
      <c r="AW163" s="204"/>
      <c r="AX163" s="204"/>
      <c r="AY163" s="205"/>
      <c r="AZ163" s="205"/>
      <c r="BA163" s="205"/>
      <c r="BB163" s="205"/>
      <c r="BC163" s="202"/>
      <c r="BD163" s="206" t="e">
        <f>IF(AY163=Datos!$C$63,Datos!$C$73,IF(AY163=Datos!$C$64,Datos!$C$74,IF(AY163=Datos!$C$65,Datos!$C$75,"Revisar")))+IF(AZ163=Datos!$D$63,Datos!$D$73,IF(AZ163=Datos!$D$64,Datos!$D$74,"Revisar"))+IF(BA163=Datos!$E$63,Datos!$E$73,IF(BA163=Datos!$E$64,Datos!$E$74,"Revisar"))+IF(BC163=Datos!$G$63,Datos!$G$73,IF(BC163=Datos!$G$64,Datos!$G$74,IF(BC163=Datos!$G$65,Datos!$G$75,"Revisar")))</f>
        <v>#VALUE!</v>
      </c>
      <c r="BE163" s="206">
        <f>IF(AY163=Datos!$C$65,BD163,0)</f>
        <v>0</v>
      </c>
      <c r="BF163" s="206">
        <f>IF(OR(AY163=Datos!$C$63,AY163=Datos!$C$64),BD163,0)</f>
        <v>0</v>
      </c>
      <c r="BG163" s="449"/>
      <c r="BH163" s="449"/>
      <c r="BI163" s="449"/>
      <c r="BJ163" s="449"/>
      <c r="BK163" s="452"/>
      <c r="BL163" s="455"/>
      <c r="BM163" s="458"/>
      <c r="BN163" s="207"/>
      <c r="BO163" s="207"/>
      <c r="BP163" s="207"/>
      <c r="BQ163" s="207"/>
      <c r="BR163" s="208"/>
    </row>
    <row r="164" spans="1:70" s="350" customFormat="1" ht="231" customHeight="1" x14ac:dyDescent="0.3">
      <c r="A164" s="496">
        <v>4</v>
      </c>
      <c r="B164" s="497" t="s">
        <v>133</v>
      </c>
      <c r="C164" s="414" t="s">
        <v>115</v>
      </c>
      <c r="D164" s="498" t="s">
        <v>115</v>
      </c>
      <c r="E164" s="499" t="s">
        <v>189</v>
      </c>
      <c r="F164" s="498" t="s">
        <v>128</v>
      </c>
      <c r="G164" s="495" t="s">
        <v>1</v>
      </c>
      <c r="H164" s="495" t="s">
        <v>70</v>
      </c>
      <c r="I164" s="495" t="s">
        <v>514</v>
      </c>
      <c r="J164" s="495" t="s">
        <v>515</v>
      </c>
      <c r="K164" s="495" t="s">
        <v>516</v>
      </c>
      <c r="L164" s="501" t="str">
        <f>CONCATENATE(I164," ",J164," ",K164)</f>
        <v xml:space="preserve">Posibilidad efecto dañoso sobre interéses patrimoniales de naturaleza pública,  por incurrir en pagos extemporáneos en la presentación de la declaraciones de impuestos nacionales y distritales debido a la inobservancia de las fechas dispuestas en los calendarios tributarios </v>
      </c>
      <c r="M164" s="495" t="s">
        <v>0</v>
      </c>
      <c r="N164" s="495" t="s">
        <v>125</v>
      </c>
      <c r="O164" s="495" t="s">
        <v>125</v>
      </c>
      <c r="P164" s="495" t="s">
        <v>125</v>
      </c>
      <c r="Q164" s="495"/>
      <c r="R164" s="495"/>
      <c r="S164" s="495"/>
      <c r="T164" s="495"/>
      <c r="U164" s="495"/>
      <c r="V164" s="495"/>
      <c r="W164" s="495"/>
      <c r="X164" s="495"/>
      <c r="Y164" s="495"/>
      <c r="Z164" s="495"/>
      <c r="AA164" s="495"/>
      <c r="AB164" s="495"/>
      <c r="AC164" s="495"/>
      <c r="AD164" s="495"/>
      <c r="AE164" s="495"/>
      <c r="AF164" s="495"/>
      <c r="AG164" s="495"/>
      <c r="AH164" s="495"/>
      <c r="AI164" s="495"/>
      <c r="AJ164" s="489">
        <f>COUNTIF(Q164:AI167,"Si")</f>
        <v>0</v>
      </c>
      <c r="AK164" s="490">
        <f>IF((COUNTIF(P164:AI167,"Si"))&lt;=0,0,(IF((COUNTIF(P164:AI167,"Si"))&lt;=5,3,(IF(COUNTIF(P164:AI167,"Si")&lt;=11,4,5)))))</f>
        <v>0</v>
      </c>
      <c r="AL164" s="490">
        <f>IF((COUNTIF(P164:AI167,"Si"))&lt;=0,0,(IF((COUNTIF(P164:AI167,"Si"))&lt;=5,"MODERADO",(IF(COUNTIF(P164:AI167,"Si")&lt;=11,"ALTO","EXTREMO")))))</f>
        <v>0</v>
      </c>
      <c r="AM164" s="489">
        <v>18</v>
      </c>
      <c r="AN164" s="489"/>
      <c r="AO164" s="489" t="str">
        <f>IF(AN164="Rara vez",1,(IF(AN164="Improbable",2,(IF(AN164="Posible",3,IF(AN164="Probable",4,IF(AN164="Seguro",5,"Revisar")))))))</f>
        <v>Revisar</v>
      </c>
      <c r="AP164" s="491">
        <f>IF(F164="Corrupción",AO164,IF(AM164&lt;=2,1,IF(AM164&lt;=24,2,IF(AM164&lt;=500,3,IF(AM164&lt;=5000,4,IF(AM164&gt;5000,5,"Revisar"))))))</f>
        <v>2</v>
      </c>
      <c r="AQ164" s="491" t="str">
        <f>IF(F164="Corrupción",(IF(AP164=1,"Rara Vez",IF(AP164=2,"Improbable",IF(AP164=3,"Posible",IF(AP164=4,"Probable",IF(AP164=5,"Seguro","Revisar")))))),IF(AP164=1,"Muy Baja",IF(AP164=2,"Baja",IF(AP164=3,"Media",IF(AP164=4,"Alta","Muy Alta")))))</f>
        <v>Baja</v>
      </c>
      <c r="AR164" s="491">
        <f>IF(F164="Corrupción",AK164,(ROUND(((VLOOKUP(N164,Datos!$B$25:$C$29,2,FALSE)*Datos!$B$32)+(VLOOKUP(O164,Datos!$B$25:$C$29,2,FALSE)*Datos!$C$32)+(VLOOKUP(P164,Datos!$B$25:$C$29,2,FALSE)*Datos!$D$32))*5,0)))</f>
        <v>1</v>
      </c>
      <c r="AS164" s="491" t="str">
        <f>IF(AR164=1,"Insignificante",IF(AR164=2,"Menor",IF(AR164=3,"Moderado",IF(AR164=4,"Mayor","Catastrófico"))))</f>
        <v>Insignificante</v>
      </c>
      <c r="AT164" s="502">
        <f>_xlfn.NUMBERVALUE(CONCATENATE(AP164,AR164),"##")</f>
        <v>21</v>
      </c>
      <c r="AU164" s="494" t="str">
        <f>VLOOKUP(AT164,Datos!$I$37:$J$61,2,FALSE)</f>
        <v>BAJO</v>
      </c>
      <c r="AV164" s="186" t="s">
        <v>517</v>
      </c>
      <c r="AW164" s="187" t="s">
        <v>518</v>
      </c>
      <c r="AX164" s="187" t="s">
        <v>519</v>
      </c>
      <c r="AY164" s="188" t="s">
        <v>4</v>
      </c>
      <c r="AZ164" s="188" t="s">
        <v>5</v>
      </c>
      <c r="BA164" s="188" t="s">
        <v>11</v>
      </c>
      <c r="BB164" s="188" t="s">
        <v>26</v>
      </c>
      <c r="BC164" s="185" t="s">
        <v>7</v>
      </c>
      <c r="BD164" s="349">
        <f>IF(AY164=Datos!$C$63,Datos!$C$73,IF(AY164=Datos!$C$64,Datos!$C$74,IF(AY164=Datos!$C$65,Datos!$C$75,"Revisar")))+IF(AZ164=Datos!$D$63,Datos!$D$73,IF(AZ164=Datos!$D$64,Datos!$D$74,"Revisar"))+IF(BA164=Datos!$E$63,Datos!$E$73,IF(BA164=Datos!$E$64,Datos!$E$74,"Revisar"))+IF(BC164=Datos!$G$63,Datos!$G$73,IF(BC164=Datos!$G$64,Datos!$G$74,IF(BC164=Datos!$G$65,Datos!$G$75,"Revisar")))</f>
        <v>0.5</v>
      </c>
      <c r="BE164" s="349">
        <f>IF(AY164=Datos!$C$65,BD164,0)</f>
        <v>0</v>
      </c>
      <c r="BF164" s="349">
        <f>IF(OR(AY164=Datos!$C$63,AY164=Datos!$C$64),BD164,0)</f>
        <v>0.5</v>
      </c>
      <c r="BG164" s="491">
        <f>IF(ROUND(AP164-SUM(BF164:BF167),0)&lt;=0,1,ROUND(AP164-SUM(BF164:BF167),0))</f>
        <v>2</v>
      </c>
      <c r="BH164" s="491" t="str">
        <f>IF(F164="Corrupción",(IF(BG164=1,"Rara Vez",IF(BG164=2,"Improbable",IF(BG164=3,"Posible",IF(BG164=4,"Probable","Seguro"))))),IF(BG164=1,"Muy Baja",IF(BG164=2,"Baja",IF(BG164=3,"Media",IF(BG164=4,"Alta","Muy Alta")))))</f>
        <v>Baja</v>
      </c>
      <c r="BI164" s="491">
        <f>ROUND(AR164-SUM(BE164:BE167),0)</f>
        <v>1</v>
      </c>
      <c r="BJ164" s="491" t="str">
        <f>IF(BI164=1,"Insignificante",IF(BI164=2,"Menor",IF(BI164=3,"Moderado",IF(BI164=4,"Mayor","Catastrófico"))))</f>
        <v>Insignificante</v>
      </c>
      <c r="BK164" s="505">
        <f>_xlfn.NUMBERVALUE(CONCATENATE(BG164,BI164),"##")</f>
        <v>21</v>
      </c>
      <c r="BL164" s="506" t="str">
        <f>+VLOOKUP(BK164,Datos!$I$37:$J$65,2,FALSE)</f>
        <v>BAJO</v>
      </c>
      <c r="BM164" s="498" t="s">
        <v>233</v>
      </c>
      <c r="BN164" s="189"/>
      <c r="BO164" s="185"/>
      <c r="BP164" s="185"/>
      <c r="BQ164" s="185"/>
      <c r="BR164" s="190"/>
    </row>
    <row r="165" spans="1:70" s="353" customFormat="1" ht="15.5" x14ac:dyDescent="0.35">
      <c r="A165" s="476"/>
      <c r="B165" s="479"/>
      <c r="C165" s="414" t="s">
        <v>115</v>
      </c>
      <c r="D165" s="457"/>
      <c r="E165" s="482"/>
      <c r="F165" s="457"/>
      <c r="G165" s="460"/>
      <c r="H165" s="460"/>
      <c r="I165" s="460"/>
      <c r="J165" s="460"/>
      <c r="K165" s="460"/>
      <c r="L165" s="487"/>
      <c r="M165" s="460"/>
      <c r="N165" s="460"/>
      <c r="O165" s="460"/>
      <c r="P165" s="460"/>
      <c r="Q165" s="460"/>
      <c r="R165" s="460"/>
      <c r="S165" s="460"/>
      <c r="T165" s="460"/>
      <c r="U165" s="460"/>
      <c r="V165" s="460"/>
      <c r="W165" s="460"/>
      <c r="X165" s="460"/>
      <c r="Y165" s="460"/>
      <c r="Z165" s="460"/>
      <c r="AA165" s="460"/>
      <c r="AB165" s="460"/>
      <c r="AC165" s="460"/>
      <c r="AD165" s="460"/>
      <c r="AE165" s="460"/>
      <c r="AF165" s="460"/>
      <c r="AG165" s="460"/>
      <c r="AH165" s="460"/>
      <c r="AI165" s="460"/>
      <c r="AJ165" s="463"/>
      <c r="AK165" s="466"/>
      <c r="AL165" s="466"/>
      <c r="AM165" s="463"/>
      <c r="AN165" s="463"/>
      <c r="AO165" s="463"/>
      <c r="AP165" s="448"/>
      <c r="AQ165" s="448"/>
      <c r="AR165" s="448"/>
      <c r="AS165" s="448"/>
      <c r="AT165" s="503"/>
      <c r="AU165" s="473"/>
      <c r="AV165" s="219"/>
      <c r="AW165" s="193"/>
      <c r="AX165" s="193"/>
      <c r="AY165" s="194"/>
      <c r="AZ165" s="194"/>
      <c r="BA165" s="194"/>
      <c r="BB165" s="194"/>
      <c r="BC165" s="191"/>
      <c r="BD165" s="352" t="e">
        <f>IF(AY165=Datos!$C$63,Datos!$C$73,IF(AY165=Datos!$C$64,Datos!$C$74,IF(AY165=Datos!$C$65,Datos!$C$75,"Revisar")))+IF(AZ165=Datos!$D$63,Datos!$D$73,IF(AZ165=Datos!$D$64,Datos!$D$74,"Revisar"))+IF(BA165=Datos!$E$63,Datos!$E$73,IF(BA165=Datos!$E$64,Datos!$E$74,"Revisar"))+IF(BC165=Datos!$G$63,Datos!$G$73,IF(BC165=Datos!$G$64,Datos!$G$74,IF(BC165=Datos!$G$65,Datos!$G$75,"Revisar")))</f>
        <v>#VALUE!</v>
      </c>
      <c r="BE165" s="352">
        <f>IF(AY165=Datos!$C$65,BD165,0)</f>
        <v>0</v>
      </c>
      <c r="BF165" s="352">
        <f>IF(OR(AY165=Datos!$C$63,AY165=Datos!$C$64),BD165,0)</f>
        <v>0</v>
      </c>
      <c r="BG165" s="448"/>
      <c r="BH165" s="448"/>
      <c r="BI165" s="448"/>
      <c r="BJ165" s="448"/>
      <c r="BK165" s="451"/>
      <c r="BL165" s="454"/>
      <c r="BM165" s="457"/>
      <c r="BN165" s="196"/>
      <c r="BO165" s="191"/>
      <c r="BP165" s="191"/>
      <c r="BQ165" s="191"/>
      <c r="BR165" s="197"/>
    </row>
    <row r="166" spans="1:70" s="353" customFormat="1" ht="10.5" customHeight="1" x14ac:dyDescent="0.35">
      <c r="A166" s="476"/>
      <c r="B166" s="479"/>
      <c r="C166" s="414" t="s">
        <v>115</v>
      </c>
      <c r="D166" s="457"/>
      <c r="E166" s="482"/>
      <c r="F166" s="457"/>
      <c r="G166" s="460"/>
      <c r="H166" s="460"/>
      <c r="I166" s="460"/>
      <c r="J166" s="460"/>
      <c r="K166" s="460"/>
      <c r="L166" s="487"/>
      <c r="M166" s="460"/>
      <c r="N166" s="460"/>
      <c r="O166" s="460"/>
      <c r="P166" s="460"/>
      <c r="Q166" s="460"/>
      <c r="R166" s="460"/>
      <c r="S166" s="460"/>
      <c r="T166" s="460"/>
      <c r="U166" s="460"/>
      <c r="V166" s="460"/>
      <c r="W166" s="460"/>
      <c r="X166" s="460"/>
      <c r="Y166" s="460"/>
      <c r="Z166" s="460"/>
      <c r="AA166" s="460"/>
      <c r="AB166" s="460"/>
      <c r="AC166" s="460"/>
      <c r="AD166" s="460"/>
      <c r="AE166" s="460"/>
      <c r="AF166" s="460"/>
      <c r="AG166" s="460"/>
      <c r="AH166" s="460"/>
      <c r="AI166" s="460"/>
      <c r="AJ166" s="463"/>
      <c r="AK166" s="466"/>
      <c r="AL166" s="466"/>
      <c r="AM166" s="463"/>
      <c r="AN166" s="463"/>
      <c r="AO166" s="463"/>
      <c r="AP166" s="448"/>
      <c r="AQ166" s="448"/>
      <c r="AR166" s="448"/>
      <c r="AS166" s="448"/>
      <c r="AT166" s="503"/>
      <c r="AU166" s="473"/>
      <c r="AV166" s="219"/>
      <c r="AW166" s="193"/>
      <c r="AX166" s="193"/>
      <c r="AY166" s="194"/>
      <c r="AZ166" s="194"/>
      <c r="BA166" s="194"/>
      <c r="BB166" s="194"/>
      <c r="BC166" s="191"/>
      <c r="BD166" s="352" t="e">
        <f>IF(AY166=Datos!$C$63,Datos!$C$73,IF(AY166=Datos!$C$64,Datos!$C$74,IF(AY166=Datos!$C$65,Datos!$C$75,"Revisar")))+IF(AZ166=Datos!$D$63,Datos!$D$73,IF(AZ166=Datos!$D$64,Datos!$D$74,"Revisar"))+IF(BA166=Datos!$E$63,Datos!$E$73,IF(BA166=Datos!$E$64,Datos!$E$74,"Revisar"))+IF(BC166=Datos!$G$63,Datos!$G$73,IF(BC166=Datos!$G$64,Datos!$G$74,IF(BC166=Datos!$G$65,Datos!$G$75,"Revisar")))</f>
        <v>#VALUE!</v>
      </c>
      <c r="BE166" s="352">
        <f>IF(AY166=Datos!$C$65,BD166,0)</f>
        <v>0</v>
      </c>
      <c r="BF166" s="352">
        <f>IF(OR(AY166=Datos!$C$63,AY166=Datos!$C$64),BD166,0)</f>
        <v>0</v>
      </c>
      <c r="BG166" s="448"/>
      <c r="BH166" s="448"/>
      <c r="BI166" s="448"/>
      <c r="BJ166" s="448"/>
      <c r="BK166" s="451"/>
      <c r="BL166" s="454"/>
      <c r="BM166" s="457"/>
      <c r="BN166" s="354"/>
      <c r="BO166" s="354"/>
      <c r="BP166" s="354"/>
      <c r="BQ166" s="354"/>
      <c r="BR166" s="355"/>
    </row>
    <row r="167" spans="1:70" s="353" customFormat="1" ht="17.25" customHeight="1" thickBot="1" x14ac:dyDescent="0.4">
      <c r="A167" s="477"/>
      <c r="B167" s="480"/>
      <c r="C167" s="414" t="s">
        <v>115</v>
      </c>
      <c r="D167" s="458"/>
      <c r="E167" s="483"/>
      <c r="F167" s="458"/>
      <c r="G167" s="461"/>
      <c r="H167" s="461"/>
      <c r="I167" s="461"/>
      <c r="J167" s="461"/>
      <c r="K167" s="461"/>
      <c r="L167" s="488"/>
      <c r="M167" s="461"/>
      <c r="N167" s="461"/>
      <c r="O167" s="461"/>
      <c r="P167" s="461"/>
      <c r="Q167" s="461"/>
      <c r="R167" s="461"/>
      <c r="S167" s="461"/>
      <c r="T167" s="461"/>
      <c r="U167" s="461"/>
      <c r="V167" s="461"/>
      <c r="W167" s="461"/>
      <c r="X167" s="461"/>
      <c r="Y167" s="461"/>
      <c r="Z167" s="461"/>
      <c r="AA167" s="461"/>
      <c r="AB167" s="461"/>
      <c r="AC167" s="461"/>
      <c r="AD167" s="461"/>
      <c r="AE167" s="461"/>
      <c r="AF167" s="461"/>
      <c r="AG167" s="461"/>
      <c r="AH167" s="461"/>
      <c r="AI167" s="461"/>
      <c r="AJ167" s="464"/>
      <c r="AK167" s="467"/>
      <c r="AL167" s="467"/>
      <c r="AM167" s="464"/>
      <c r="AN167" s="464"/>
      <c r="AO167" s="464"/>
      <c r="AP167" s="449"/>
      <c r="AQ167" s="449"/>
      <c r="AR167" s="449"/>
      <c r="AS167" s="449"/>
      <c r="AT167" s="504"/>
      <c r="AU167" s="474"/>
      <c r="AV167" s="234"/>
      <c r="AW167" s="204"/>
      <c r="AX167" s="204"/>
      <c r="AY167" s="205"/>
      <c r="AZ167" s="205"/>
      <c r="BA167" s="205"/>
      <c r="BB167" s="205"/>
      <c r="BC167" s="202"/>
      <c r="BD167" s="421" t="e">
        <f>IF(AY167=Datos!$C$63,Datos!$C$73,IF(AY167=Datos!$C$64,Datos!$C$74,IF(AY167=Datos!$C$65,Datos!$C$75,"Revisar")))+IF(AZ167=Datos!$D$63,Datos!$D$73,IF(AZ167=Datos!$D$64,Datos!$D$74,"Revisar"))+IF(BA167=Datos!$E$63,Datos!$E$73,IF(BA167=Datos!$E$64,Datos!$E$74,"Revisar"))+IF(BC167=Datos!$G$63,Datos!$G$73,IF(BC167=Datos!$G$64,Datos!$G$74,IF(BC167=Datos!$G$65,Datos!$G$75,"Revisar")))</f>
        <v>#VALUE!</v>
      </c>
      <c r="BE167" s="421">
        <f>IF(AY167=Datos!$C$65,BD167,0)</f>
        <v>0</v>
      </c>
      <c r="BF167" s="421">
        <f>IF(OR(AY167=Datos!$C$63,AY167=Datos!$C$64),BD167,0)</f>
        <v>0</v>
      </c>
      <c r="BG167" s="449"/>
      <c r="BH167" s="449"/>
      <c r="BI167" s="449"/>
      <c r="BJ167" s="449"/>
      <c r="BK167" s="452"/>
      <c r="BL167" s="455"/>
      <c r="BM167" s="458"/>
      <c r="BN167" s="422"/>
      <c r="BO167" s="422"/>
      <c r="BP167" s="422"/>
      <c r="BQ167" s="422"/>
      <c r="BR167" s="423"/>
    </row>
    <row r="170" spans="1:70" ht="15" customHeight="1" x14ac:dyDescent="0.35"/>
    <row r="174" spans="1:70" ht="15" customHeight="1" x14ac:dyDescent="0.35"/>
    <row r="178" ht="15" customHeight="1" x14ac:dyDescent="0.35"/>
  </sheetData>
  <autoFilter ref="A15:CA167" xr:uid="{A3E44A7B-0400-48D5-9AE5-833B766CA678}"/>
  <mergeCells count="2031">
    <mergeCell ref="AS148:AS151"/>
    <mergeCell ref="AT148:AT151"/>
    <mergeCell ref="AU148:AU151"/>
    <mergeCell ref="BG148:BG151"/>
    <mergeCell ref="BH148:BH151"/>
    <mergeCell ref="BI148:BI151"/>
    <mergeCell ref="BJ148:BJ151"/>
    <mergeCell ref="BK148:BK151"/>
    <mergeCell ref="BL148:BL151"/>
    <mergeCell ref="BM148:BM151"/>
    <mergeCell ref="AB148:AB151"/>
    <mergeCell ref="AC148:AC151"/>
    <mergeCell ref="AD148:AD151"/>
    <mergeCell ref="AE148:AE151"/>
    <mergeCell ref="AF148:AF151"/>
    <mergeCell ref="AG148:AG151"/>
    <mergeCell ref="AH148:AH151"/>
    <mergeCell ref="AI148:AI151"/>
    <mergeCell ref="AJ148:AJ151"/>
    <mergeCell ref="AK148:AK151"/>
    <mergeCell ref="AL148:AL151"/>
    <mergeCell ref="AM148:AM151"/>
    <mergeCell ref="AN148:AN151"/>
    <mergeCell ref="AO148:AO151"/>
    <mergeCell ref="AP148:AP151"/>
    <mergeCell ref="AQ148:AQ151"/>
    <mergeCell ref="AR148:AR151"/>
    <mergeCell ref="BH144:BH147"/>
    <mergeCell ref="BI144:BI147"/>
    <mergeCell ref="BJ144:BJ147"/>
    <mergeCell ref="BK144:BK147"/>
    <mergeCell ref="BL144:BL147"/>
    <mergeCell ref="BM144:BM147"/>
    <mergeCell ref="A148:A151"/>
    <mergeCell ref="B148:B151"/>
    <mergeCell ref="D148:D151"/>
    <mergeCell ref="E148:E151"/>
    <mergeCell ref="F148:F151"/>
    <mergeCell ref="G148:G151"/>
    <mergeCell ref="H148:H151"/>
    <mergeCell ref="I148:I151"/>
    <mergeCell ref="J148:J151"/>
    <mergeCell ref="K148:K151"/>
    <mergeCell ref="L148:L151"/>
    <mergeCell ref="M148:M151"/>
    <mergeCell ref="N148:N151"/>
    <mergeCell ref="O148:O151"/>
    <mergeCell ref="P148:P151"/>
    <mergeCell ref="Q148:Q151"/>
    <mergeCell ref="R148:R151"/>
    <mergeCell ref="S148:S151"/>
    <mergeCell ref="T148:T151"/>
    <mergeCell ref="U148:U151"/>
    <mergeCell ref="V148:V151"/>
    <mergeCell ref="W148:W151"/>
    <mergeCell ref="X148:X151"/>
    <mergeCell ref="Y148:Y151"/>
    <mergeCell ref="Z148:Z151"/>
    <mergeCell ref="AA148:AA151"/>
    <mergeCell ref="AF144:AF147"/>
    <mergeCell ref="AG144:AG147"/>
    <mergeCell ref="AH144:AH147"/>
    <mergeCell ref="AI144:AI147"/>
    <mergeCell ref="AJ144:AJ147"/>
    <mergeCell ref="AK144:AK147"/>
    <mergeCell ref="AL144:AL147"/>
    <mergeCell ref="AM144:AM147"/>
    <mergeCell ref="AN144:AN147"/>
    <mergeCell ref="AO144:AO147"/>
    <mergeCell ref="AP144:AP147"/>
    <mergeCell ref="AQ144:AQ147"/>
    <mergeCell ref="AR144:AR147"/>
    <mergeCell ref="AS144:AS147"/>
    <mergeCell ref="AT144:AT147"/>
    <mergeCell ref="AU144:AU147"/>
    <mergeCell ref="BG144:BG147"/>
    <mergeCell ref="BL140:BL143"/>
    <mergeCell ref="BM140:BM143"/>
    <mergeCell ref="A144:A147"/>
    <mergeCell ref="B144:B147"/>
    <mergeCell ref="D144:D147"/>
    <mergeCell ref="E144:E147"/>
    <mergeCell ref="F144:F147"/>
    <mergeCell ref="G144:G147"/>
    <mergeCell ref="H144:H147"/>
    <mergeCell ref="I144:I147"/>
    <mergeCell ref="J144:J147"/>
    <mergeCell ref="K144:K147"/>
    <mergeCell ref="L144:L147"/>
    <mergeCell ref="M144:M147"/>
    <mergeCell ref="N144:N147"/>
    <mergeCell ref="O144:O147"/>
    <mergeCell ref="P144:P147"/>
    <mergeCell ref="Q144:Q147"/>
    <mergeCell ref="R144:R147"/>
    <mergeCell ref="S144:S147"/>
    <mergeCell ref="T144:T147"/>
    <mergeCell ref="U144:U147"/>
    <mergeCell ref="V144:V147"/>
    <mergeCell ref="W144:W147"/>
    <mergeCell ref="X144:X147"/>
    <mergeCell ref="Y144:Y147"/>
    <mergeCell ref="Z144:Z147"/>
    <mergeCell ref="AA144:AA147"/>
    <mergeCell ref="AB144:AB147"/>
    <mergeCell ref="AC144:AC147"/>
    <mergeCell ref="AD144:AD147"/>
    <mergeCell ref="AE144:AE147"/>
    <mergeCell ref="AJ140:AJ143"/>
    <mergeCell ref="AK140:AK143"/>
    <mergeCell ref="AL140:AL143"/>
    <mergeCell ref="AM140:AM143"/>
    <mergeCell ref="AN140:AN143"/>
    <mergeCell ref="AO140:AO143"/>
    <mergeCell ref="AP140:AP143"/>
    <mergeCell ref="AQ140:AQ143"/>
    <mergeCell ref="AR140:AR143"/>
    <mergeCell ref="AS140:AS143"/>
    <mergeCell ref="AT140:AT143"/>
    <mergeCell ref="AU140:AU143"/>
    <mergeCell ref="BG140:BG143"/>
    <mergeCell ref="BH140:BH143"/>
    <mergeCell ref="BI140:BI143"/>
    <mergeCell ref="BJ140:BJ143"/>
    <mergeCell ref="BK140:BK143"/>
    <mergeCell ref="S140:S143"/>
    <mergeCell ref="T140:T143"/>
    <mergeCell ref="U140:U143"/>
    <mergeCell ref="V140:V143"/>
    <mergeCell ref="W140:W143"/>
    <mergeCell ref="X140:X143"/>
    <mergeCell ref="Y140:Y143"/>
    <mergeCell ref="Z140:Z143"/>
    <mergeCell ref="AA140:AA143"/>
    <mergeCell ref="AB140:AB143"/>
    <mergeCell ref="AC140:AC143"/>
    <mergeCell ref="AD140:AD143"/>
    <mergeCell ref="AE140:AE143"/>
    <mergeCell ref="AF140:AF143"/>
    <mergeCell ref="AG140:AG143"/>
    <mergeCell ref="AH140:AH143"/>
    <mergeCell ref="AI140:AI143"/>
    <mergeCell ref="A140:A143"/>
    <mergeCell ref="B140:B143"/>
    <mergeCell ref="D140:D143"/>
    <mergeCell ref="E140:E143"/>
    <mergeCell ref="F140:F143"/>
    <mergeCell ref="G140:G143"/>
    <mergeCell ref="H140:H143"/>
    <mergeCell ref="I140:I143"/>
    <mergeCell ref="J140:J143"/>
    <mergeCell ref="K140:K143"/>
    <mergeCell ref="L140:L143"/>
    <mergeCell ref="M140:M143"/>
    <mergeCell ref="N140:N143"/>
    <mergeCell ref="O140:O143"/>
    <mergeCell ref="P140:P143"/>
    <mergeCell ref="Q140:Q143"/>
    <mergeCell ref="R140:R143"/>
    <mergeCell ref="AO116:AO119"/>
    <mergeCell ref="AP116:AP119"/>
    <mergeCell ref="AQ116:AQ119"/>
    <mergeCell ref="AR116:AR119"/>
    <mergeCell ref="AS116:AS119"/>
    <mergeCell ref="AT116:AT119"/>
    <mergeCell ref="AU116:AU119"/>
    <mergeCell ref="BG116:BG119"/>
    <mergeCell ref="BH116:BH119"/>
    <mergeCell ref="BI116:BI119"/>
    <mergeCell ref="BJ116:BJ119"/>
    <mergeCell ref="BK116:BK119"/>
    <mergeCell ref="BL116:BL119"/>
    <mergeCell ref="BM116:BM119"/>
    <mergeCell ref="X116:X119"/>
    <mergeCell ref="Y116:Y119"/>
    <mergeCell ref="Z116:Z119"/>
    <mergeCell ref="AA116:AA119"/>
    <mergeCell ref="AB116:AB119"/>
    <mergeCell ref="AC116:AC119"/>
    <mergeCell ref="AD116:AD119"/>
    <mergeCell ref="AE116:AE119"/>
    <mergeCell ref="AF116:AF119"/>
    <mergeCell ref="AG116:AG119"/>
    <mergeCell ref="AH116:AH119"/>
    <mergeCell ref="AI116:AI119"/>
    <mergeCell ref="AJ116:AJ119"/>
    <mergeCell ref="AK116:AK119"/>
    <mergeCell ref="AL116:AL119"/>
    <mergeCell ref="AM116:AM119"/>
    <mergeCell ref="AN116:AN119"/>
    <mergeCell ref="AS112:AS115"/>
    <mergeCell ref="AT112:AT115"/>
    <mergeCell ref="AU112:AU115"/>
    <mergeCell ref="BG112:BG115"/>
    <mergeCell ref="BH112:BH115"/>
    <mergeCell ref="BI112:BI115"/>
    <mergeCell ref="BJ112:BJ115"/>
    <mergeCell ref="BK112:BK115"/>
    <mergeCell ref="BL112:BL115"/>
    <mergeCell ref="BM112:BM115"/>
    <mergeCell ref="A116:A119"/>
    <mergeCell ref="B116:B119"/>
    <mergeCell ref="D116:D119"/>
    <mergeCell ref="E116:E119"/>
    <mergeCell ref="F116:F119"/>
    <mergeCell ref="G116:G119"/>
    <mergeCell ref="H116:H119"/>
    <mergeCell ref="I116:I119"/>
    <mergeCell ref="J116:J119"/>
    <mergeCell ref="K116:K119"/>
    <mergeCell ref="L116:L119"/>
    <mergeCell ref="M116:M119"/>
    <mergeCell ref="N116:N119"/>
    <mergeCell ref="O116:O119"/>
    <mergeCell ref="P116:P119"/>
    <mergeCell ref="Q116:Q119"/>
    <mergeCell ref="R116:R119"/>
    <mergeCell ref="S116:S119"/>
    <mergeCell ref="T116:T119"/>
    <mergeCell ref="U116:U119"/>
    <mergeCell ref="V116:V119"/>
    <mergeCell ref="W116:W119"/>
    <mergeCell ref="AB112:AB115"/>
    <mergeCell ref="AC112:AC115"/>
    <mergeCell ref="AD112:AD115"/>
    <mergeCell ref="AE112:AE115"/>
    <mergeCell ref="AF112:AF115"/>
    <mergeCell ref="AG112:AG115"/>
    <mergeCell ref="AH112:AH115"/>
    <mergeCell ref="AI112:AI115"/>
    <mergeCell ref="AJ112:AJ115"/>
    <mergeCell ref="AK112:AK115"/>
    <mergeCell ref="AL112:AL115"/>
    <mergeCell ref="AM112:AM115"/>
    <mergeCell ref="AN112:AN115"/>
    <mergeCell ref="AO112:AO115"/>
    <mergeCell ref="AP112:AP115"/>
    <mergeCell ref="AQ112:AQ115"/>
    <mergeCell ref="AR112:AR115"/>
    <mergeCell ref="BH108:BH111"/>
    <mergeCell ref="BI108:BI111"/>
    <mergeCell ref="BJ108:BJ111"/>
    <mergeCell ref="BK108:BK111"/>
    <mergeCell ref="BL108:BL111"/>
    <mergeCell ref="BM108:BM111"/>
    <mergeCell ref="A112:A115"/>
    <mergeCell ref="B112:B115"/>
    <mergeCell ref="D112:D115"/>
    <mergeCell ref="E112:E115"/>
    <mergeCell ref="F112:F115"/>
    <mergeCell ref="G112:G115"/>
    <mergeCell ref="H112:H115"/>
    <mergeCell ref="I112:I115"/>
    <mergeCell ref="J112:J115"/>
    <mergeCell ref="K112:K115"/>
    <mergeCell ref="L112:L115"/>
    <mergeCell ref="M112:M115"/>
    <mergeCell ref="N112:N115"/>
    <mergeCell ref="O112:O115"/>
    <mergeCell ref="P112:P115"/>
    <mergeCell ref="Q112:Q115"/>
    <mergeCell ref="R112:R115"/>
    <mergeCell ref="S112:S115"/>
    <mergeCell ref="T112:T115"/>
    <mergeCell ref="U112:U115"/>
    <mergeCell ref="V112:V115"/>
    <mergeCell ref="W112:W115"/>
    <mergeCell ref="X112:X115"/>
    <mergeCell ref="Y112:Y115"/>
    <mergeCell ref="Z112:Z115"/>
    <mergeCell ref="AA112:AA115"/>
    <mergeCell ref="AF108:AF111"/>
    <mergeCell ref="AG108:AG111"/>
    <mergeCell ref="AH108:AH111"/>
    <mergeCell ref="AI108:AI111"/>
    <mergeCell ref="AJ108:AJ111"/>
    <mergeCell ref="AK108:AK111"/>
    <mergeCell ref="AL108:AL111"/>
    <mergeCell ref="AM108:AM111"/>
    <mergeCell ref="AN108:AN111"/>
    <mergeCell ref="AO108:AO111"/>
    <mergeCell ref="AP108:AP111"/>
    <mergeCell ref="AQ108:AQ111"/>
    <mergeCell ref="AR108:AR111"/>
    <mergeCell ref="AS108:AS111"/>
    <mergeCell ref="AT108:AT111"/>
    <mergeCell ref="AU108:AU111"/>
    <mergeCell ref="BG108:BG111"/>
    <mergeCell ref="BL104:BL107"/>
    <mergeCell ref="BM104:BM107"/>
    <mergeCell ref="A108:A111"/>
    <mergeCell ref="B108:B111"/>
    <mergeCell ref="D108:D111"/>
    <mergeCell ref="E108:E111"/>
    <mergeCell ref="F108:F111"/>
    <mergeCell ref="G108:G111"/>
    <mergeCell ref="H108:H111"/>
    <mergeCell ref="I108:I111"/>
    <mergeCell ref="J108:J111"/>
    <mergeCell ref="K108:K111"/>
    <mergeCell ref="L108:L111"/>
    <mergeCell ref="M108:M111"/>
    <mergeCell ref="N108:N111"/>
    <mergeCell ref="O108:O111"/>
    <mergeCell ref="P108:P111"/>
    <mergeCell ref="Q108:Q111"/>
    <mergeCell ref="R108:R111"/>
    <mergeCell ref="S108:S111"/>
    <mergeCell ref="T108:T111"/>
    <mergeCell ref="U108:U111"/>
    <mergeCell ref="V108:V111"/>
    <mergeCell ref="W108:W111"/>
    <mergeCell ref="X108:X111"/>
    <mergeCell ref="Y108:Y111"/>
    <mergeCell ref="Z108:Z111"/>
    <mergeCell ref="AA108:AA111"/>
    <mergeCell ref="AB108:AB111"/>
    <mergeCell ref="AC108:AC111"/>
    <mergeCell ref="AD108:AD111"/>
    <mergeCell ref="AE108:AE111"/>
    <mergeCell ref="AJ104:AJ107"/>
    <mergeCell ref="AK104:AK107"/>
    <mergeCell ref="AL104:AL107"/>
    <mergeCell ref="AM104:AM107"/>
    <mergeCell ref="AN104:AN107"/>
    <mergeCell ref="AO104:AO107"/>
    <mergeCell ref="AP104:AP107"/>
    <mergeCell ref="AQ104:AQ107"/>
    <mergeCell ref="AR104:AR107"/>
    <mergeCell ref="AS104:AS107"/>
    <mergeCell ref="AT104:AT107"/>
    <mergeCell ref="AU104:AU107"/>
    <mergeCell ref="BG104:BG107"/>
    <mergeCell ref="BH104:BH107"/>
    <mergeCell ref="BI104:BI107"/>
    <mergeCell ref="BJ104:BJ107"/>
    <mergeCell ref="BK104:BK107"/>
    <mergeCell ref="S104:S107"/>
    <mergeCell ref="T104:T107"/>
    <mergeCell ref="U104:U107"/>
    <mergeCell ref="V104:V107"/>
    <mergeCell ref="W104:W107"/>
    <mergeCell ref="X104:X107"/>
    <mergeCell ref="Y104:Y107"/>
    <mergeCell ref="Z104:Z107"/>
    <mergeCell ref="AA104:AA107"/>
    <mergeCell ref="AB104:AB107"/>
    <mergeCell ref="AC104:AC107"/>
    <mergeCell ref="AD104:AD107"/>
    <mergeCell ref="AE104:AE107"/>
    <mergeCell ref="AF104:AF107"/>
    <mergeCell ref="AG104:AG107"/>
    <mergeCell ref="AH104:AH107"/>
    <mergeCell ref="AI104:AI107"/>
    <mergeCell ref="A104:A107"/>
    <mergeCell ref="B104:B107"/>
    <mergeCell ref="D104:D107"/>
    <mergeCell ref="E104:E107"/>
    <mergeCell ref="F104:F107"/>
    <mergeCell ref="G104:G107"/>
    <mergeCell ref="H104:H107"/>
    <mergeCell ref="I104:I107"/>
    <mergeCell ref="J104:J107"/>
    <mergeCell ref="K104:K107"/>
    <mergeCell ref="L104:L107"/>
    <mergeCell ref="M104:M107"/>
    <mergeCell ref="N104:N107"/>
    <mergeCell ref="O104:O107"/>
    <mergeCell ref="P104:P107"/>
    <mergeCell ref="Q104:Q107"/>
    <mergeCell ref="R104:R107"/>
    <mergeCell ref="BI100:BI103"/>
    <mergeCell ref="BJ100:BJ103"/>
    <mergeCell ref="BK100:BK103"/>
    <mergeCell ref="BL100:BL103"/>
    <mergeCell ref="BM100:BM103"/>
    <mergeCell ref="AR100:AR103"/>
    <mergeCell ref="AS100:AS103"/>
    <mergeCell ref="AT100:AT103"/>
    <mergeCell ref="AU100:AU103"/>
    <mergeCell ref="BG100:BG103"/>
    <mergeCell ref="BH100:BH103"/>
    <mergeCell ref="AL100:AL103"/>
    <mergeCell ref="AM100:AM103"/>
    <mergeCell ref="AN100:AN103"/>
    <mergeCell ref="AO100:AO103"/>
    <mergeCell ref="AP100:AP103"/>
    <mergeCell ref="AQ100:AQ103"/>
    <mergeCell ref="A100:A103"/>
    <mergeCell ref="B100:B103"/>
    <mergeCell ref="D100:D103"/>
    <mergeCell ref="E100:E103"/>
    <mergeCell ref="F100:F103"/>
    <mergeCell ref="G100:G103"/>
    <mergeCell ref="AF100:AF103"/>
    <mergeCell ref="AG100:AG103"/>
    <mergeCell ref="AH100:AH103"/>
    <mergeCell ref="AI100:AI103"/>
    <mergeCell ref="AJ100:AJ103"/>
    <mergeCell ref="AK100:AK103"/>
    <mergeCell ref="Z100:Z103"/>
    <mergeCell ref="AA100:AA103"/>
    <mergeCell ref="AB100:AB103"/>
    <mergeCell ref="AC100:AC103"/>
    <mergeCell ref="AD100:AD103"/>
    <mergeCell ref="AE100:AE103"/>
    <mergeCell ref="T100:T103"/>
    <mergeCell ref="U100:U103"/>
    <mergeCell ref="V100:V103"/>
    <mergeCell ref="W100:W103"/>
    <mergeCell ref="X100:X103"/>
    <mergeCell ref="Y100:Y103"/>
    <mergeCell ref="N96:N99"/>
    <mergeCell ref="O96:O99"/>
    <mergeCell ref="P96:P99"/>
    <mergeCell ref="Q96:Q99"/>
    <mergeCell ref="R96:R99"/>
    <mergeCell ref="S96:S99"/>
    <mergeCell ref="H96:H99"/>
    <mergeCell ref="I96:I99"/>
    <mergeCell ref="J96:J99"/>
    <mergeCell ref="K96:K99"/>
    <mergeCell ref="L96:L99"/>
    <mergeCell ref="M96:M99"/>
    <mergeCell ref="N100:N103"/>
    <mergeCell ref="O100:O103"/>
    <mergeCell ref="P100:P103"/>
    <mergeCell ref="Q100:Q103"/>
    <mergeCell ref="R100:R103"/>
    <mergeCell ref="S100:S103"/>
    <mergeCell ref="H100:H103"/>
    <mergeCell ref="I100:I103"/>
    <mergeCell ref="J100:J103"/>
    <mergeCell ref="K100:K103"/>
    <mergeCell ref="L100:L103"/>
    <mergeCell ref="M100:M103"/>
    <mergeCell ref="Z96:Z99"/>
    <mergeCell ref="AA96:AA99"/>
    <mergeCell ref="AB96:AB99"/>
    <mergeCell ref="AC96:AC99"/>
    <mergeCell ref="AD96:AD99"/>
    <mergeCell ref="AE96:AE99"/>
    <mergeCell ref="T96:T99"/>
    <mergeCell ref="U96:U99"/>
    <mergeCell ref="V96:V99"/>
    <mergeCell ref="BI96:BI99"/>
    <mergeCell ref="BJ96:BJ99"/>
    <mergeCell ref="BK96:BK99"/>
    <mergeCell ref="BL96:BL99"/>
    <mergeCell ref="BM96:BM99"/>
    <mergeCell ref="W96:W99"/>
    <mergeCell ref="X96:X99"/>
    <mergeCell ref="Y96:Y99"/>
    <mergeCell ref="AR96:AR99"/>
    <mergeCell ref="AS96:AS99"/>
    <mergeCell ref="AT96:AT99"/>
    <mergeCell ref="AU96:AU99"/>
    <mergeCell ref="BG96:BG99"/>
    <mergeCell ref="BH96:BH99"/>
    <mergeCell ref="AL96:AL99"/>
    <mergeCell ref="AM96:AM99"/>
    <mergeCell ref="AN96:AN99"/>
    <mergeCell ref="AO96:AO99"/>
    <mergeCell ref="AP96:AP99"/>
    <mergeCell ref="AQ96:AQ99"/>
    <mergeCell ref="AF96:AF99"/>
    <mergeCell ref="AG96:AG99"/>
    <mergeCell ref="AH96:AH99"/>
    <mergeCell ref="AI96:AI99"/>
    <mergeCell ref="AJ96:AJ99"/>
    <mergeCell ref="AK96:AK99"/>
    <mergeCell ref="A96:A99"/>
    <mergeCell ref="B96:B99"/>
    <mergeCell ref="D96:D99"/>
    <mergeCell ref="E96:E99"/>
    <mergeCell ref="F96:F99"/>
    <mergeCell ref="G96:G99"/>
    <mergeCell ref="BH92:BH95"/>
    <mergeCell ref="BI92:BI95"/>
    <mergeCell ref="BJ92:BJ95"/>
    <mergeCell ref="BK92:BK95"/>
    <mergeCell ref="BL92:BL95"/>
    <mergeCell ref="BM92:BM95"/>
    <mergeCell ref="AQ92:AQ95"/>
    <mergeCell ref="AR92:AR95"/>
    <mergeCell ref="AS92:AS95"/>
    <mergeCell ref="AT92:AT95"/>
    <mergeCell ref="AU92:AU95"/>
    <mergeCell ref="BG92:BG95"/>
    <mergeCell ref="AK92:AK95"/>
    <mergeCell ref="AL92:AL95"/>
    <mergeCell ref="AM92:AM95"/>
    <mergeCell ref="AN92:AN95"/>
    <mergeCell ref="AO92:AO95"/>
    <mergeCell ref="AP92:AP95"/>
    <mergeCell ref="AE92:AE95"/>
    <mergeCell ref="AF92:AF95"/>
    <mergeCell ref="AG92:AG95"/>
    <mergeCell ref="AH92:AH95"/>
    <mergeCell ref="AI92:AI95"/>
    <mergeCell ref="AJ92:AJ95"/>
    <mergeCell ref="Y92:Y95"/>
    <mergeCell ref="Z92:Z95"/>
    <mergeCell ref="AA92:AA95"/>
    <mergeCell ref="AB92:AB95"/>
    <mergeCell ref="AC92:AC95"/>
    <mergeCell ref="AD92:AD95"/>
    <mergeCell ref="S92:S95"/>
    <mergeCell ref="T92:T95"/>
    <mergeCell ref="U92:U95"/>
    <mergeCell ref="V92:V95"/>
    <mergeCell ref="W92:W95"/>
    <mergeCell ref="X92:X95"/>
    <mergeCell ref="M92:M95"/>
    <mergeCell ref="N92:N95"/>
    <mergeCell ref="O92:O95"/>
    <mergeCell ref="P92:P95"/>
    <mergeCell ref="Q92:Q95"/>
    <mergeCell ref="R92:R95"/>
    <mergeCell ref="G92:G95"/>
    <mergeCell ref="H92:H95"/>
    <mergeCell ref="I92:I95"/>
    <mergeCell ref="J92:J95"/>
    <mergeCell ref="K92:K95"/>
    <mergeCell ref="L92:L95"/>
    <mergeCell ref="BI88:BI91"/>
    <mergeCell ref="BJ88:BJ91"/>
    <mergeCell ref="BK88:BK91"/>
    <mergeCell ref="BL88:BL91"/>
    <mergeCell ref="BM88:BM91"/>
    <mergeCell ref="A92:A95"/>
    <mergeCell ref="B92:B95"/>
    <mergeCell ref="D92:D95"/>
    <mergeCell ref="E92:E95"/>
    <mergeCell ref="F92:F95"/>
    <mergeCell ref="AR88:AR91"/>
    <mergeCell ref="AS88:AS91"/>
    <mergeCell ref="AT88:AT91"/>
    <mergeCell ref="AU88:AU91"/>
    <mergeCell ref="BG88:BG91"/>
    <mergeCell ref="BH88:BH91"/>
    <mergeCell ref="AL88:AL91"/>
    <mergeCell ref="AM88:AM91"/>
    <mergeCell ref="AN88:AN91"/>
    <mergeCell ref="AO88:AO91"/>
    <mergeCell ref="AP88:AP91"/>
    <mergeCell ref="AQ88:AQ91"/>
    <mergeCell ref="AF88:AF91"/>
    <mergeCell ref="AG88:AG91"/>
    <mergeCell ref="AH88:AH91"/>
    <mergeCell ref="AI88:AI91"/>
    <mergeCell ref="AJ88:AJ91"/>
    <mergeCell ref="AK88:AK91"/>
    <mergeCell ref="Z88:Z91"/>
    <mergeCell ref="AA88:AA91"/>
    <mergeCell ref="AB88:AB91"/>
    <mergeCell ref="AC88:AC91"/>
    <mergeCell ref="AD88:AD91"/>
    <mergeCell ref="AE88:AE91"/>
    <mergeCell ref="T88:T91"/>
    <mergeCell ref="U88:U91"/>
    <mergeCell ref="V88:V91"/>
    <mergeCell ref="W88:W91"/>
    <mergeCell ref="X88:X91"/>
    <mergeCell ref="Y88:Y91"/>
    <mergeCell ref="N88:N91"/>
    <mergeCell ref="O88:O91"/>
    <mergeCell ref="P88:P91"/>
    <mergeCell ref="Q88:Q91"/>
    <mergeCell ref="R88:R91"/>
    <mergeCell ref="S88:S91"/>
    <mergeCell ref="H88:H91"/>
    <mergeCell ref="I88:I91"/>
    <mergeCell ref="J88:J91"/>
    <mergeCell ref="K88:K91"/>
    <mergeCell ref="L88:L91"/>
    <mergeCell ref="M88:M91"/>
    <mergeCell ref="A88:A91"/>
    <mergeCell ref="B88:B91"/>
    <mergeCell ref="D88:D91"/>
    <mergeCell ref="E88:E91"/>
    <mergeCell ref="F88:F91"/>
    <mergeCell ref="G88:G91"/>
    <mergeCell ref="BH84:BH87"/>
    <mergeCell ref="BI84:BI87"/>
    <mergeCell ref="BJ84:BJ87"/>
    <mergeCell ref="BK84:BK87"/>
    <mergeCell ref="BL84:BL87"/>
    <mergeCell ref="Y84:Y87"/>
    <mergeCell ref="Z84:Z87"/>
    <mergeCell ref="AA84:AA87"/>
    <mergeCell ref="AB84:AB87"/>
    <mergeCell ref="AC84:AC87"/>
    <mergeCell ref="AD84:AD87"/>
    <mergeCell ref="S84:S87"/>
    <mergeCell ref="T84:T87"/>
    <mergeCell ref="U84:U87"/>
    <mergeCell ref="V84:V87"/>
    <mergeCell ref="W84:W87"/>
    <mergeCell ref="X84:X87"/>
    <mergeCell ref="M84:M87"/>
    <mergeCell ref="N84:N87"/>
    <mergeCell ref="O84:O87"/>
    <mergeCell ref="BM84:BM87"/>
    <mergeCell ref="AQ84:AQ87"/>
    <mergeCell ref="AR84:AR87"/>
    <mergeCell ref="AS84:AS87"/>
    <mergeCell ref="AT84:AT87"/>
    <mergeCell ref="AU84:AU87"/>
    <mergeCell ref="BG84:BG87"/>
    <mergeCell ref="AK84:AK87"/>
    <mergeCell ref="AL84:AL87"/>
    <mergeCell ref="AM84:AM87"/>
    <mergeCell ref="AN84:AN87"/>
    <mergeCell ref="AO84:AO87"/>
    <mergeCell ref="AP84:AP87"/>
    <mergeCell ref="AE84:AE87"/>
    <mergeCell ref="AF84:AF87"/>
    <mergeCell ref="AG84:AG87"/>
    <mergeCell ref="AH84:AH87"/>
    <mergeCell ref="AI84:AI87"/>
    <mergeCell ref="AJ84:AJ87"/>
    <mergeCell ref="P84:P87"/>
    <mergeCell ref="Q84:Q87"/>
    <mergeCell ref="R84:R87"/>
    <mergeCell ref="G84:G87"/>
    <mergeCell ref="H84:H87"/>
    <mergeCell ref="I84:I87"/>
    <mergeCell ref="J84:J87"/>
    <mergeCell ref="K84:K87"/>
    <mergeCell ref="L84:L87"/>
    <mergeCell ref="BI80:BI83"/>
    <mergeCell ref="BJ80:BJ83"/>
    <mergeCell ref="BK80:BK83"/>
    <mergeCell ref="BL80:BL83"/>
    <mergeCell ref="BM80:BM83"/>
    <mergeCell ref="A84:A87"/>
    <mergeCell ref="B84:B87"/>
    <mergeCell ref="D84:D87"/>
    <mergeCell ref="E84:E87"/>
    <mergeCell ref="F84:F87"/>
    <mergeCell ref="AR80:AR83"/>
    <mergeCell ref="AS80:AS83"/>
    <mergeCell ref="AT80:AT83"/>
    <mergeCell ref="AU80:AU83"/>
    <mergeCell ref="BG80:BG83"/>
    <mergeCell ref="BH80:BH83"/>
    <mergeCell ref="AL80:AL83"/>
    <mergeCell ref="AM80:AM83"/>
    <mergeCell ref="AN80:AN83"/>
    <mergeCell ref="AO80:AO83"/>
    <mergeCell ref="AP80:AP83"/>
    <mergeCell ref="AQ80:AQ83"/>
    <mergeCell ref="AF80:AF83"/>
    <mergeCell ref="AG80:AG83"/>
    <mergeCell ref="AH80:AH83"/>
    <mergeCell ref="AI80:AI83"/>
    <mergeCell ref="AJ80:AJ83"/>
    <mergeCell ref="AK80:AK83"/>
    <mergeCell ref="Z80:Z83"/>
    <mergeCell ref="AA80:AA83"/>
    <mergeCell ref="AB80:AB83"/>
    <mergeCell ref="AC80:AC83"/>
    <mergeCell ref="AD80:AD83"/>
    <mergeCell ref="AE80:AE83"/>
    <mergeCell ref="T80:T83"/>
    <mergeCell ref="U80:U83"/>
    <mergeCell ref="V80:V83"/>
    <mergeCell ref="W80:W83"/>
    <mergeCell ref="X80:X83"/>
    <mergeCell ref="Y80:Y83"/>
    <mergeCell ref="N80:N83"/>
    <mergeCell ref="O80:O83"/>
    <mergeCell ref="P80:P83"/>
    <mergeCell ref="Q80:Q83"/>
    <mergeCell ref="R80:R83"/>
    <mergeCell ref="S80:S83"/>
    <mergeCell ref="H80:H83"/>
    <mergeCell ref="I80:I83"/>
    <mergeCell ref="J80:J83"/>
    <mergeCell ref="K80:K83"/>
    <mergeCell ref="L80:L83"/>
    <mergeCell ref="M80:M83"/>
    <mergeCell ref="A80:A83"/>
    <mergeCell ref="B80:B83"/>
    <mergeCell ref="D80:D83"/>
    <mergeCell ref="E80:E83"/>
    <mergeCell ref="F80:F83"/>
    <mergeCell ref="G80:G83"/>
    <mergeCell ref="BH76:BH79"/>
    <mergeCell ref="BI76:BI79"/>
    <mergeCell ref="BJ76:BJ79"/>
    <mergeCell ref="BK76:BK79"/>
    <mergeCell ref="BL76:BL79"/>
    <mergeCell ref="BM76:BM79"/>
    <mergeCell ref="AQ76:AQ79"/>
    <mergeCell ref="AR76:AR79"/>
    <mergeCell ref="AS76:AS79"/>
    <mergeCell ref="AT76:AT79"/>
    <mergeCell ref="AU76:AU79"/>
    <mergeCell ref="BG76:BG79"/>
    <mergeCell ref="AK76:AK79"/>
    <mergeCell ref="AL76:AL79"/>
    <mergeCell ref="AM76:AM79"/>
    <mergeCell ref="AN76:AN79"/>
    <mergeCell ref="AO76:AO79"/>
    <mergeCell ref="AP76:AP79"/>
    <mergeCell ref="AE76:AE79"/>
    <mergeCell ref="AF76:AF79"/>
    <mergeCell ref="AG76:AG79"/>
    <mergeCell ref="AH76:AH79"/>
    <mergeCell ref="AI76:AI79"/>
    <mergeCell ref="AJ76:AJ79"/>
    <mergeCell ref="Y76:Y79"/>
    <mergeCell ref="Z76:Z79"/>
    <mergeCell ref="AA76:AA79"/>
    <mergeCell ref="AB76:AB79"/>
    <mergeCell ref="AC76:AC79"/>
    <mergeCell ref="AD76:AD79"/>
    <mergeCell ref="S76:S79"/>
    <mergeCell ref="T76:T79"/>
    <mergeCell ref="U76:U79"/>
    <mergeCell ref="V76:V79"/>
    <mergeCell ref="W76:W79"/>
    <mergeCell ref="X76:X79"/>
    <mergeCell ref="M76:M79"/>
    <mergeCell ref="N76:N79"/>
    <mergeCell ref="O76:O79"/>
    <mergeCell ref="P76:P79"/>
    <mergeCell ref="Q76:Q79"/>
    <mergeCell ref="R76:R79"/>
    <mergeCell ref="G76:G79"/>
    <mergeCell ref="H76:H79"/>
    <mergeCell ref="I76:I79"/>
    <mergeCell ref="J76:J79"/>
    <mergeCell ref="K76:K79"/>
    <mergeCell ref="L76:L79"/>
    <mergeCell ref="BI68:BI71"/>
    <mergeCell ref="BJ68:BJ71"/>
    <mergeCell ref="BK68:BK71"/>
    <mergeCell ref="BL68:BL71"/>
    <mergeCell ref="BM68:BM71"/>
    <mergeCell ref="W68:W71"/>
    <mergeCell ref="X68:X71"/>
    <mergeCell ref="Y68:Y71"/>
    <mergeCell ref="N68:N71"/>
    <mergeCell ref="O68:O71"/>
    <mergeCell ref="P68:P71"/>
    <mergeCell ref="Q68:Q71"/>
    <mergeCell ref="R68:R71"/>
    <mergeCell ref="S68:S71"/>
    <mergeCell ref="H68:H71"/>
    <mergeCell ref="I68:I71"/>
    <mergeCell ref="J68:J71"/>
    <mergeCell ref="K68:K71"/>
    <mergeCell ref="L68:L71"/>
    <mergeCell ref="M68:M71"/>
    <mergeCell ref="A76:A79"/>
    <mergeCell ref="B76:B79"/>
    <mergeCell ref="D76:D79"/>
    <mergeCell ref="E76:E79"/>
    <mergeCell ref="F76:F79"/>
    <mergeCell ref="AR68:AR71"/>
    <mergeCell ref="AS68:AS71"/>
    <mergeCell ref="AT68:AT71"/>
    <mergeCell ref="AU68:AU71"/>
    <mergeCell ref="BG68:BG71"/>
    <mergeCell ref="BH68:BH71"/>
    <mergeCell ref="AL68:AL71"/>
    <mergeCell ref="AM68:AM71"/>
    <mergeCell ref="AN68:AN71"/>
    <mergeCell ref="AO68:AO71"/>
    <mergeCell ref="AP68:AP71"/>
    <mergeCell ref="AQ68:AQ71"/>
    <mergeCell ref="AF68:AF71"/>
    <mergeCell ref="AG68:AG71"/>
    <mergeCell ref="AH68:AH71"/>
    <mergeCell ref="AI68:AI71"/>
    <mergeCell ref="AJ68:AJ71"/>
    <mergeCell ref="AK68:AK71"/>
    <mergeCell ref="Z68:Z71"/>
    <mergeCell ref="AA68:AA71"/>
    <mergeCell ref="AB68:AB71"/>
    <mergeCell ref="AC68:AC71"/>
    <mergeCell ref="AD68:AD71"/>
    <mergeCell ref="AE68:AE71"/>
    <mergeCell ref="T68:T71"/>
    <mergeCell ref="U68:U71"/>
    <mergeCell ref="V68:V71"/>
    <mergeCell ref="A68:A71"/>
    <mergeCell ref="B68:B71"/>
    <mergeCell ref="D68:D71"/>
    <mergeCell ref="E68:E71"/>
    <mergeCell ref="F68:F71"/>
    <mergeCell ref="G68:G71"/>
    <mergeCell ref="BH64:BH67"/>
    <mergeCell ref="BI64:BI67"/>
    <mergeCell ref="BJ64:BJ67"/>
    <mergeCell ref="BK64:BK67"/>
    <mergeCell ref="BL64:BL67"/>
    <mergeCell ref="BM64:BM67"/>
    <mergeCell ref="AQ64:AQ67"/>
    <mergeCell ref="AR64:AR67"/>
    <mergeCell ref="AS64:AS67"/>
    <mergeCell ref="AT64:AT67"/>
    <mergeCell ref="AU64:AU67"/>
    <mergeCell ref="BG64:BG67"/>
    <mergeCell ref="AK64:AK67"/>
    <mergeCell ref="AL64:AL67"/>
    <mergeCell ref="AM64:AM67"/>
    <mergeCell ref="AN64:AN67"/>
    <mergeCell ref="AO64:AO67"/>
    <mergeCell ref="AP64:AP67"/>
    <mergeCell ref="AE64:AE67"/>
    <mergeCell ref="AF64:AF67"/>
    <mergeCell ref="AG64:AG67"/>
    <mergeCell ref="AH64:AH67"/>
    <mergeCell ref="AI64:AI67"/>
    <mergeCell ref="AJ64:AJ67"/>
    <mergeCell ref="Y64:Y67"/>
    <mergeCell ref="Z64:Z67"/>
    <mergeCell ref="AA64:AA67"/>
    <mergeCell ref="AB64:AB67"/>
    <mergeCell ref="AC64:AC67"/>
    <mergeCell ref="AD64:AD67"/>
    <mergeCell ref="S64:S67"/>
    <mergeCell ref="T64:T67"/>
    <mergeCell ref="U64:U67"/>
    <mergeCell ref="V64:V67"/>
    <mergeCell ref="W64:W67"/>
    <mergeCell ref="X64:X67"/>
    <mergeCell ref="M64:M67"/>
    <mergeCell ref="N64:N67"/>
    <mergeCell ref="O64:O67"/>
    <mergeCell ref="P64:P67"/>
    <mergeCell ref="Q64:Q67"/>
    <mergeCell ref="R64:R67"/>
    <mergeCell ref="G64:G67"/>
    <mergeCell ref="H64:H67"/>
    <mergeCell ref="I64:I67"/>
    <mergeCell ref="J64:J67"/>
    <mergeCell ref="K64:K67"/>
    <mergeCell ref="L64:L67"/>
    <mergeCell ref="BI60:BI63"/>
    <mergeCell ref="BJ60:BJ63"/>
    <mergeCell ref="BK60:BK63"/>
    <mergeCell ref="BL60:BL63"/>
    <mergeCell ref="BM60:BM63"/>
    <mergeCell ref="A64:A67"/>
    <mergeCell ref="B64:B67"/>
    <mergeCell ref="D64:D67"/>
    <mergeCell ref="E64:E67"/>
    <mergeCell ref="F64:F67"/>
    <mergeCell ref="AR60:AR63"/>
    <mergeCell ref="AS60:AS63"/>
    <mergeCell ref="AT60:AT63"/>
    <mergeCell ref="AU60:AU63"/>
    <mergeCell ref="BG60:BG63"/>
    <mergeCell ref="BH60:BH63"/>
    <mergeCell ref="AL60:AL63"/>
    <mergeCell ref="AM60:AM63"/>
    <mergeCell ref="AN60:AN63"/>
    <mergeCell ref="AO60:AO63"/>
    <mergeCell ref="AP60:AP63"/>
    <mergeCell ref="AQ60:AQ63"/>
    <mergeCell ref="AF60:AF63"/>
    <mergeCell ref="AG60:AG63"/>
    <mergeCell ref="AH60:AH63"/>
    <mergeCell ref="AI60:AI63"/>
    <mergeCell ref="AJ60:AJ63"/>
    <mergeCell ref="AK60:AK63"/>
    <mergeCell ref="Z60:Z63"/>
    <mergeCell ref="AA60:AA63"/>
    <mergeCell ref="AB60:AB63"/>
    <mergeCell ref="AC60:AC63"/>
    <mergeCell ref="AD60:AD63"/>
    <mergeCell ref="AE60:AE63"/>
    <mergeCell ref="T60:T63"/>
    <mergeCell ref="U60:U63"/>
    <mergeCell ref="V60:V63"/>
    <mergeCell ref="W60:W63"/>
    <mergeCell ref="X60:X63"/>
    <mergeCell ref="Y60:Y63"/>
    <mergeCell ref="N60:N63"/>
    <mergeCell ref="O60:O63"/>
    <mergeCell ref="P60:P63"/>
    <mergeCell ref="Q60:Q63"/>
    <mergeCell ref="R60:R63"/>
    <mergeCell ref="S60:S63"/>
    <mergeCell ref="H60:H63"/>
    <mergeCell ref="I60:I63"/>
    <mergeCell ref="J60:J63"/>
    <mergeCell ref="K60:K63"/>
    <mergeCell ref="L60:L63"/>
    <mergeCell ref="M60:M63"/>
    <mergeCell ref="A60:A63"/>
    <mergeCell ref="B60:B63"/>
    <mergeCell ref="D60:D63"/>
    <mergeCell ref="E60:E63"/>
    <mergeCell ref="F60:F63"/>
    <mergeCell ref="G60:G63"/>
    <mergeCell ref="BH56:BH59"/>
    <mergeCell ref="BI56:BI59"/>
    <mergeCell ref="BJ56:BJ59"/>
    <mergeCell ref="BK56:BK59"/>
    <mergeCell ref="BL56:BL59"/>
    <mergeCell ref="BM56:BM59"/>
    <mergeCell ref="AQ56:AQ59"/>
    <mergeCell ref="AR56:AR59"/>
    <mergeCell ref="AS56:AS59"/>
    <mergeCell ref="AT56:AT59"/>
    <mergeCell ref="AU56:AU59"/>
    <mergeCell ref="BG56:BG59"/>
    <mergeCell ref="AK56:AK59"/>
    <mergeCell ref="AL56:AL59"/>
    <mergeCell ref="AM56:AM59"/>
    <mergeCell ref="AN56:AN59"/>
    <mergeCell ref="AO56:AO59"/>
    <mergeCell ref="AP56:AP59"/>
    <mergeCell ref="AE56:AE59"/>
    <mergeCell ref="AF56:AF59"/>
    <mergeCell ref="AG56:AG59"/>
    <mergeCell ref="AH56:AH59"/>
    <mergeCell ref="AI56:AI59"/>
    <mergeCell ref="AJ56:AJ59"/>
    <mergeCell ref="Y56:Y59"/>
    <mergeCell ref="Z56:Z59"/>
    <mergeCell ref="AA56:AA59"/>
    <mergeCell ref="AB56:AB59"/>
    <mergeCell ref="AC56:AC59"/>
    <mergeCell ref="AD56:AD59"/>
    <mergeCell ref="S56:S59"/>
    <mergeCell ref="T56:T59"/>
    <mergeCell ref="U56:U59"/>
    <mergeCell ref="V56:V59"/>
    <mergeCell ref="W56:W59"/>
    <mergeCell ref="X56:X59"/>
    <mergeCell ref="M56:M59"/>
    <mergeCell ref="N56:N59"/>
    <mergeCell ref="O56:O59"/>
    <mergeCell ref="P56:P59"/>
    <mergeCell ref="Q56:Q59"/>
    <mergeCell ref="R56:R59"/>
    <mergeCell ref="G56:G59"/>
    <mergeCell ref="H56:H59"/>
    <mergeCell ref="I56:I59"/>
    <mergeCell ref="J56:J59"/>
    <mergeCell ref="K56:K59"/>
    <mergeCell ref="L56:L59"/>
    <mergeCell ref="BI52:BI55"/>
    <mergeCell ref="BJ52:BJ55"/>
    <mergeCell ref="BK52:BK55"/>
    <mergeCell ref="BL52:BL55"/>
    <mergeCell ref="BM52:BM55"/>
    <mergeCell ref="A56:A59"/>
    <mergeCell ref="B56:B59"/>
    <mergeCell ref="D56:D59"/>
    <mergeCell ref="E56:E59"/>
    <mergeCell ref="F56:F59"/>
    <mergeCell ref="AR52:AR55"/>
    <mergeCell ref="AS52:AS55"/>
    <mergeCell ref="AT52:AT55"/>
    <mergeCell ref="AU52:AU55"/>
    <mergeCell ref="BG52:BG55"/>
    <mergeCell ref="BH52:BH55"/>
    <mergeCell ref="AL52:AL55"/>
    <mergeCell ref="AM52:AM55"/>
    <mergeCell ref="AN52:AN55"/>
    <mergeCell ref="AO52:AO55"/>
    <mergeCell ref="AP52:AP55"/>
    <mergeCell ref="AQ52:AQ55"/>
    <mergeCell ref="AF52:AF55"/>
    <mergeCell ref="AG52:AG55"/>
    <mergeCell ref="AH52:AH55"/>
    <mergeCell ref="AI52:AI55"/>
    <mergeCell ref="AJ52:AJ55"/>
    <mergeCell ref="AK52:AK55"/>
    <mergeCell ref="Z52:Z55"/>
    <mergeCell ref="AA52:AA55"/>
    <mergeCell ref="AB52:AB55"/>
    <mergeCell ref="AC52:AC55"/>
    <mergeCell ref="AD52:AD55"/>
    <mergeCell ref="AE52:AE55"/>
    <mergeCell ref="T52:T55"/>
    <mergeCell ref="U52:U55"/>
    <mergeCell ref="V52:V55"/>
    <mergeCell ref="W52:W55"/>
    <mergeCell ref="X52:X55"/>
    <mergeCell ref="Y52:Y55"/>
    <mergeCell ref="N52:N55"/>
    <mergeCell ref="O52:O55"/>
    <mergeCell ref="P52:P55"/>
    <mergeCell ref="Q52:Q55"/>
    <mergeCell ref="R52:R55"/>
    <mergeCell ref="S52:S55"/>
    <mergeCell ref="H52:H55"/>
    <mergeCell ref="I52:I55"/>
    <mergeCell ref="J52:J55"/>
    <mergeCell ref="K52:K55"/>
    <mergeCell ref="L52:L55"/>
    <mergeCell ref="M52:M55"/>
    <mergeCell ref="A52:A55"/>
    <mergeCell ref="B52:B55"/>
    <mergeCell ref="D52:D55"/>
    <mergeCell ref="E52:E55"/>
    <mergeCell ref="F52:F55"/>
    <mergeCell ref="G52:G55"/>
    <mergeCell ref="BH48:BH51"/>
    <mergeCell ref="BI48:BI51"/>
    <mergeCell ref="BJ48:BJ51"/>
    <mergeCell ref="BK48:BK51"/>
    <mergeCell ref="BL48:BL51"/>
    <mergeCell ref="BM48:BM51"/>
    <mergeCell ref="AQ48:AQ51"/>
    <mergeCell ref="AR48:AR51"/>
    <mergeCell ref="AS48:AS51"/>
    <mergeCell ref="AT48:AT51"/>
    <mergeCell ref="AU48:AU51"/>
    <mergeCell ref="BG48:BG51"/>
    <mergeCell ref="AK48:AK51"/>
    <mergeCell ref="AL48:AL51"/>
    <mergeCell ref="AM48:AM51"/>
    <mergeCell ref="AN48:AN51"/>
    <mergeCell ref="AO48:AO51"/>
    <mergeCell ref="AP48:AP51"/>
    <mergeCell ref="AE48:AE51"/>
    <mergeCell ref="AF48:AF51"/>
    <mergeCell ref="AG48:AG51"/>
    <mergeCell ref="AH48:AH51"/>
    <mergeCell ref="AI48:AI51"/>
    <mergeCell ref="AJ48:AJ51"/>
    <mergeCell ref="Y48:Y51"/>
    <mergeCell ref="Z48:Z51"/>
    <mergeCell ref="AA48:AA51"/>
    <mergeCell ref="AB48:AB51"/>
    <mergeCell ref="AC48:AC51"/>
    <mergeCell ref="AD48:AD51"/>
    <mergeCell ref="S48:S51"/>
    <mergeCell ref="T48:T51"/>
    <mergeCell ref="U48:U51"/>
    <mergeCell ref="V48:V51"/>
    <mergeCell ref="W48:W51"/>
    <mergeCell ref="X48:X51"/>
    <mergeCell ref="M48:M51"/>
    <mergeCell ref="N48:N51"/>
    <mergeCell ref="O48:O51"/>
    <mergeCell ref="P48:P51"/>
    <mergeCell ref="Q48:Q51"/>
    <mergeCell ref="R48:R51"/>
    <mergeCell ref="G48:G51"/>
    <mergeCell ref="H48:H51"/>
    <mergeCell ref="I48:I51"/>
    <mergeCell ref="J48:J51"/>
    <mergeCell ref="K48:K51"/>
    <mergeCell ref="L48:L51"/>
    <mergeCell ref="BI44:BI47"/>
    <mergeCell ref="BJ44:BJ47"/>
    <mergeCell ref="BK44:BK47"/>
    <mergeCell ref="BL44:BL47"/>
    <mergeCell ref="BM44:BM47"/>
    <mergeCell ref="A48:A51"/>
    <mergeCell ref="B48:B51"/>
    <mergeCell ref="D48:D51"/>
    <mergeCell ref="E48:E51"/>
    <mergeCell ref="F48:F51"/>
    <mergeCell ref="AR44:AR47"/>
    <mergeCell ref="AS44:AS47"/>
    <mergeCell ref="AT44:AT47"/>
    <mergeCell ref="AU44:AU47"/>
    <mergeCell ref="BG44:BG47"/>
    <mergeCell ref="BH44:BH47"/>
    <mergeCell ref="AL44:AL47"/>
    <mergeCell ref="AM44:AM47"/>
    <mergeCell ref="AN44:AN47"/>
    <mergeCell ref="AO44:AO47"/>
    <mergeCell ref="AP44:AP47"/>
    <mergeCell ref="AQ44:AQ47"/>
    <mergeCell ref="AF44:AF47"/>
    <mergeCell ref="AG44:AG47"/>
    <mergeCell ref="AH44:AH47"/>
    <mergeCell ref="AI44:AI47"/>
    <mergeCell ref="AJ44:AJ47"/>
    <mergeCell ref="AK44:AK47"/>
    <mergeCell ref="Z44:Z47"/>
    <mergeCell ref="AA44:AA47"/>
    <mergeCell ref="AB44:AB47"/>
    <mergeCell ref="AC44:AC47"/>
    <mergeCell ref="AD44:AD47"/>
    <mergeCell ref="AE44:AE47"/>
    <mergeCell ref="T44:T47"/>
    <mergeCell ref="U44:U47"/>
    <mergeCell ref="V44:V47"/>
    <mergeCell ref="W44:W47"/>
    <mergeCell ref="X44:X47"/>
    <mergeCell ref="Y44:Y47"/>
    <mergeCell ref="N44:N47"/>
    <mergeCell ref="O44:O47"/>
    <mergeCell ref="P44:P47"/>
    <mergeCell ref="Q44:Q47"/>
    <mergeCell ref="R44:R47"/>
    <mergeCell ref="S44:S47"/>
    <mergeCell ref="H44:H47"/>
    <mergeCell ref="I44:I47"/>
    <mergeCell ref="J44:J47"/>
    <mergeCell ref="K44:K47"/>
    <mergeCell ref="L44:L47"/>
    <mergeCell ref="M44:M47"/>
    <mergeCell ref="A44:A47"/>
    <mergeCell ref="B44:B47"/>
    <mergeCell ref="D44:D47"/>
    <mergeCell ref="E44:E47"/>
    <mergeCell ref="F44:F47"/>
    <mergeCell ref="G44:G47"/>
    <mergeCell ref="BH40:BH43"/>
    <mergeCell ref="BI40:BI43"/>
    <mergeCell ref="BJ40:BJ43"/>
    <mergeCell ref="BK40:BK43"/>
    <mergeCell ref="BL40:BL43"/>
    <mergeCell ref="BM40:BM43"/>
    <mergeCell ref="AQ40:AQ43"/>
    <mergeCell ref="AR40:AR43"/>
    <mergeCell ref="AS40:AS43"/>
    <mergeCell ref="AT40:AT43"/>
    <mergeCell ref="AU40:AU43"/>
    <mergeCell ref="BG40:BG43"/>
    <mergeCell ref="AK40:AK43"/>
    <mergeCell ref="AL40:AL43"/>
    <mergeCell ref="AM40:AM43"/>
    <mergeCell ref="AN40:AN43"/>
    <mergeCell ref="AO40:AO43"/>
    <mergeCell ref="AP40:AP43"/>
    <mergeCell ref="AE40:AE43"/>
    <mergeCell ref="AF40:AF43"/>
    <mergeCell ref="AG40:AG43"/>
    <mergeCell ref="AH40:AH43"/>
    <mergeCell ref="AI40:AI43"/>
    <mergeCell ref="AJ40:AJ43"/>
    <mergeCell ref="Y40:Y43"/>
    <mergeCell ref="Z40:Z43"/>
    <mergeCell ref="AA40:AA43"/>
    <mergeCell ref="AB40:AB43"/>
    <mergeCell ref="AC40:AC43"/>
    <mergeCell ref="AD40:AD43"/>
    <mergeCell ref="S40:S43"/>
    <mergeCell ref="T40:T43"/>
    <mergeCell ref="U40:U43"/>
    <mergeCell ref="V40:V43"/>
    <mergeCell ref="W40:W43"/>
    <mergeCell ref="X40:X43"/>
    <mergeCell ref="M40:M43"/>
    <mergeCell ref="N40:N43"/>
    <mergeCell ref="O40:O43"/>
    <mergeCell ref="P40:P43"/>
    <mergeCell ref="Q40:Q43"/>
    <mergeCell ref="R40:R43"/>
    <mergeCell ref="G40:G43"/>
    <mergeCell ref="H40:H43"/>
    <mergeCell ref="I40:I43"/>
    <mergeCell ref="J40:J43"/>
    <mergeCell ref="K40:K43"/>
    <mergeCell ref="L40:L43"/>
    <mergeCell ref="BI36:BI39"/>
    <mergeCell ref="BJ36:BJ39"/>
    <mergeCell ref="BK36:BK39"/>
    <mergeCell ref="BL36:BL39"/>
    <mergeCell ref="BM36:BM39"/>
    <mergeCell ref="A40:A43"/>
    <mergeCell ref="B40:B43"/>
    <mergeCell ref="D40:D43"/>
    <mergeCell ref="E40:E43"/>
    <mergeCell ref="F40:F43"/>
    <mergeCell ref="AR36:AR39"/>
    <mergeCell ref="AS36:AS39"/>
    <mergeCell ref="AT36:AT39"/>
    <mergeCell ref="AU36:AU39"/>
    <mergeCell ref="BG36:BG39"/>
    <mergeCell ref="BH36:BH39"/>
    <mergeCell ref="AL36:AL39"/>
    <mergeCell ref="AM36:AM39"/>
    <mergeCell ref="AN36:AN39"/>
    <mergeCell ref="AO36:AO39"/>
    <mergeCell ref="AP36:AP39"/>
    <mergeCell ref="AQ36:AQ39"/>
    <mergeCell ref="AF36:AF39"/>
    <mergeCell ref="AG36:AG39"/>
    <mergeCell ref="AH36:AH39"/>
    <mergeCell ref="AI36:AI39"/>
    <mergeCell ref="AJ36:AJ39"/>
    <mergeCell ref="AK36:AK39"/>
    <mergeCell ref="Z36:Z39"/>
    <mergeCell ref="AA36:AA39"/>
    <mergeCell ref="AB36:AB39"/>
    <mergeCell ref="AC36:AC39"/>
    <mergeCell ref="AD36:AD39"/>
    <mergeCell ref="AE36:AE39"/>
    <mergeCell ref="T36:T39"/>
    <mergeCell ref="U36:U39"/>
    <mergeCell ref="V36:V39"/>
    <mergeCell ref="W36:W39"/>
    <mergeCell ref="X36:X39"/>
    <mergeCell ref="Y36:Y39"/>
    <mergeCell ref="N36:N39"/>
    <mergeCell ref="O36:O39"/>
    <mergeCell ref="P36:P39"/>
    <mergeCell ref="Q36:Q39"/>
    <mergeCell ref="R36:R39"/>
    <mergeCell ref="S36:S39"/>
    <mergeCell ref="H36:H39"/>
    <mergeCell ref="I36:I39"/>
    <mergeCell ref="J36:J39"/>
    <mergeCell ref="K36:K39"/>
    <mergeCell ref="L36:L39"/>
    <mergeCell ref="M36:M39"/>
    <mergeCell ref="A36:A39"/>
    <mergeCell ref="B36:B39"/>
    <mergeCell ref="D36:D39"/>
    <mergeCell ref="E36:E39"/>
    <mergeCell ref="F36:F39"/>
    <mergeCell ref="G36:G39"/>
    <mergeCell ref="BH32:BH35"/>
    <mergeCell ref="BI32:BI35"/>
    <mergeCell ref="BJ32:BJ35"/>
    <mergeCell ref="BK32:BK35"/>
    <mergeCell ref="BL32:BL35"/>
    <mergeCell ref="BM32:BM35"/>
    <mergeCell ref="AQ32:AQ35"/>
    <mergeCell ref="AR32:AR35"/>
    <mergeCell ref="AS32:AS35"/>
    <mergeCell ref="AT32:AT35"/>
    <mergeCell ref="AU32:AU35"/>
    <mergeCell ref="BG32:BG35"/>
    <mergeCell ref="AK32:AK35"/>
    <mergeCell ref="AL32:AL35"/>
    <mergeCell ref="AM32:AM35"/>
    <mergeCell ref="AN32:AN35"/>
    <mergeCell ref="AO32:AO35"/>
    <mergeCell ref="AP32:AP35"/>
    <mergeCell ref="AE32:AE35"/>
    <mergeCell ref="AF32:AF35"/>
    <mergeCell ref="AG32:AG35"/>
    <mergeCell ref="AH32:AH35"/>
    <mergeCell ref="AI32:AI35"/>
    <mergeCell ref="AJ32:AJ35"/>
    <mergeCell ref="Y32:Y35"/>
    <mergeCell ref="Z32:Z35"/>
    <mergeCell ref="AA32:AA35"/>
    <mergeCell ref="AB32:AB35"/>
    <mergeCell ref="AC32:AC35"/>
    <mergeCell ref="AD32:AD35"/>
    <mergeCell ref="S32:S35"/>
    <mergeCell ref="T32:T35"/>
    <mergeCell ref="U32:U35"/>
    <mergeCell ref="V32:V35"/>
    <mergeCell ref="W32:W35"/>
    <mergeCell ref="X32:X35"/>
    <mergeCell ref="M32:M35"/>
    <mergeCell ref="N32:N35"/>
    <mergeCell ref="O32:O35"/>
    <mergeCell ref="P32:P35"/>
    <mergeCell ref="Q32:Q35"/>
    <mergeCell ref="R32:R35"/>
    <mergeCell ref="G32:G35"/>
    <mergeCell ref="H32:H35"/>
    <mergeCell ref="I32:I35"/>
    <mergeCell ref="J32:J35"/>
    <mergeCell ref="K32:K35"/>
    <mergeCell ref="L32:L35"/>
    <mergeCell ref="BI28:BI31"/>
    <mergeCell ref="BJ28:BJ31"/>
    <mergeCell ref="BK28:BK31"/>
    <mergeCell ref="BL28:BL31"/>
    <mergeCell ref="BM28:BM31"/>
    <mergeCell ref="A32:A35"/>
    <mergeCell ref="B32:B35"/>
    <mergeCell ref="D32:D35"/>
    <mergeCell ref="E32:E35"/>
    <mergeCell ref="F32:F35"/>
    <mergeCell ref="AR28:AR31"/>
    <mergeCell ref="AS28:AS31"/>
    <mergeCell ref="AT28:AT31"/>
    <mergeCell ref="AU28:AU31"/>
    <mergeCell ref="BG28:BG31"/>
    <mergeCell ref="BH28:BH31"/>
    <mergeCell ref="AL28:AL31"/>
    <mergeCell ref="AM28:AM31"/>
    <mergeCell ref="AN28:AN31"/>
    <mergeCell ref="AO28:AO31"/>
    <mergeCell ref="AP28:AP31"/>
    <mergeCell ref="AQ28:AQ31"/>
    <mergeCell ref="AF28:AF31"/>
    <mergeCell ref="AG28:AG31"/>
    <mergeCell ref="AH28:AH31"/>
    <mergeCell ref="AI28:AI31"/>
    <mergeCell ref="AJ28:AJ31"/>
    <mergeCell ref="AK28:AK31"/>
    <mergeCell ref="Z28:Z31"/>
    <mergeCell ref="AA28:AA31"/>
    <mergeCell ref="AB28:AB31"/>
    <mergeCell ref="AC28:AC31"/>
    <mergeCell ref="AE28:AE31"/>
    <mergeCell ref="T28:T31"/>
    <mergeCell ref="U28:U31"/>
    <mergeCell ref="V28:V31"/>
    <mergeCell ref="W28:W31"/>
    <mergeCell ref="X28:X31"/>
    <mergeCell ref="Y28:Y31"/>
    <mergeCell ref="N28:N31"/>
    <mergeCell ref="O28:O31"/>
    <mergeCell ref="P28:P31"/>
    <mergeCell ref="Q28:Q31"/>
    <mergeCell ref="R28:R31"/>
    <mergeCell ref="S28:S31"/>
    <mergeCell ref="H28:H31"/>
    <mergeCell ref="I28:I31"/>
    <mergeCell ref="J28:J31"/>
    <mergeCell ref="K28:K31"/>
    <mergeCell ref="L28:L31"/>
    <mergeCell ref="M28:M31"/>
    <mergeCell ref="B28:B31"/>
    <mergeCell ref="D28:D31"/>
    <mergeCell ref="E28:E31"/>
    <mergeCell ref="F28:F31"/>
    <mergeCell ref="G28:G31"/>
    <mergeCell ref="BH24:BH27"/>
    <mergeCell ref="BI24:BI27"/>
    <mergeCell ref="BJ24:BJ27"/>
    <mergeCell ref="BK24:BK27"/>
    <mergeCell ref="BL24:BL27"/>
    <mergeCell ref="BM24:BM27"/>
    <mergeCell ref="AQ24:AQ27"/>
    <mergeCell ref="AR24:AR27"/>
    <mergeCell ref="AS24:AS27"/>
    <mergeCell ref="AT24:AT27"/>
    <mergeCell ref="AU24:AU27"/>
    <mergeCell ref="BG24:BG27"/>
    <mergeCell ref="AK24:AK27"/>
    <mergeCell ref="AL24:AL27"/>
    <mergeCell ref="AM24:AM27"/>
    <mergeCell ref="AN24:AN27"/>
    <mergeCell ref="AO24:AO27"/>
    <mergeCell ref="AP24:AP27"/>
    <mergeCell ref="AE24:AE27"/>
    <mergeCell ref="AF24:AF27"/>
    <mergeCell ref="AG24:AG27"/>
    <mergeCell ref="AH24:AH27"/>
    <mergeCell ref="AI24:AI27"/>
    <mergeCell ref="AJ24:AJ27"/>
    <mergeCell ref="Y24:Y27"/>
    <mergeCell ref="Z24:Z27"/>
    <mergeCell ref="AD28:AD31"/>
    <mergeCell ref="N20:N23"/>
    <mergeCell ref="O20:O23"/>
    <mergeCell ref="P20:P23"/>
    <mergeCell ref="Q20:Q23"/>
    <mergeCell ref="R20:R23"/>
    <mergeCell ref="G20:G23"/>
    <mergeCell ref="H20:H23"/>
    <mergeCell ref="I20:I23"/>
    <mergeCell ref="AA24:AA27"/>
    <mergeCell ref="AB24:AB27"/>
    <mergeCell ref="AC24:AC27"/>
    <mergeCell ref="AD24:AD27"/>
    <mergeCell ref="S24:S27"/>
    <mergeCell ref="T24:T27"/>
    <mergeCell ref="U24:U27"/>
    <mergeCell ref="V24:V27"/>
    <mergeCell ref="W24:W27"/>
    <mergeCell ref="X24:X27"/>
    <mergeCell ref="M24:M27"/>
    <mergeCell ref="N24:N27"/>
    <mergeCell ref="O24:O27"/>
    <mergeCell ref="P24:P27"/>
    <mergeCell ref="Q24:Q27"/>
    <mergeCell ref="R24:R27"/>
    <mergeCell ref="G24:G27"/>
    <mergeCell ref="H24:H27"/>
    <mergeCell ref="I24:I27"/>
    <mergeCell ref="J24:J27"/>
    <mergeCell ref="K24:K27"/>
    <mergeCell ref="L24:L27"/>
    <mergeCell ref="BM20:BM23"/>
    <mergeCell ref="AQ20:AQ23"/>
    <mergeCell ref="AR20:AR23"/>
    <mergeCell ref="AS20:AS23"/>
    <mergeCell ref="AT20:AT23"/>
    <mergeCell ref="AU20:AU23"/>
    <mergeCell ref="BG20:BG23"/>
    <mergeCell ref="AK20:AK23"/>
    <mergeCell ref="AL20:AL23"/>
    <mergeCell ref="AM20:AM23"/>
    <mergeCell ref="AN20:AN23"/>
    <mergeCell ref="AO20:AO23"/>
    <mergeCell ref="AP20:AP23"/>
    <mergeCell ref="AE20:AE23"/>
    <mergeCell ref="AF20:AF23"/>
    <mergeCell ref="AG20:AG23"/>
    <mergeCell ref="AH20:AH23"/>
    <mergeCell ref="AI20:AI23"/>
    <mergeCell ref="AJ20:AJ23"/>
    <mergeCell ref="BJ16:BJ19"/>
    <mergeCell ref="BK16:BK19"/>
    <mergeCell ref="BL16:BL19"/>
    <mergeCell ref="BH20:BH23"/>
    <mergeCell ref="BI20:BI23"/>
    <mergeCell ref="BJ20:BJ23"/>
    <mergeCell ref="BK20:BK23"/>
    <mergeCell ref="BL20:BL23"/>
    <mergeCell ref="Y20:Y23"/>
    <mergeCell ref="Z20:Z23"/>
    <mergeCell ref="AB20:AB23"/>
    <mergeCell ref="AC20:AC23"/>
    <mergeCell ref="AD20:AD23"/>
    <mergeCell ref="S20:S23"/>
    <mergeCell ref="T20:T23"/>
    <mergeCell ref="U20:U23"/>
    <mergeCell ref="V20:V23"/>
    <mergeCell ref="BM16:BM19"/>
    <mergeCell ref="A20:A23"/>
    <mergeCell ref="B20:B23"/>
    <mergeCell ref="D20:D23"/>
    <mergeCell ref="E20:E23"/>
    <mergeCell ref="F20:F23"/>
    <mergeCell ref="AR16:AR19"/>
    <mergeCell ref="AS16:AS19"/>
    <mergeCell ref="AT16:AT19"/>
    <mergeCell ref="AU16:AU19"/>
    <mergeCell ref="BG16:BG19"/>
    <mergeCell ref="BH16:BH19"/>
    <mergeCell ref="AL16:AL19"/>
    <mergeCell ref="AM16:AM19"/>
    <mergeCell ref="AN16:AN19"/>
    <mergeCell ref="AO16:AO19"/>
    <mergeCell ref="AP16:AP19"/>
    <mergeCell ref="AQ16:AQ19"/>
    <mergeCell ref="AF16:AF19"/>
    <mergeCell ref="AG16:AG19"/>
    <mergeCell ref="AH16:AH19"/>
    <mergeCell ref="AI16:AI19"/>
    <mergeCell ref="AJ16:AJ19"/>
    <mergeCell ref="AK16:AK19"/>
    <mergeCell ref="Z16:Z19"/>
    <mergeCell ref="AA16:AA19"/>
    <mergeCell ref="AB16:AB19"/>
    <mergeCell ref="AC16:AC19"/>
    <mergeCell ref="AA20:AA23"/>
    <mergeCell ref="W20:W23"/>
    <mergeCell ref="X20:X23"/>
    <mergeCell ref="M20:M23"/>
    <mergeCell ref="AV13:BC14"/>
    <mergeCell ref="BG13:BM14"/>
    <mergeCell ref="BN13:BR14"/>
    <mergeCell ref="N14:P14"/>
    <mergeCell ref="Q14:AL14"/>
    <mergeCell ref="D9:E9"/>
    <mergeCell ref="F9:G9"/>
    <mergeCell ref="H9:I9"/>
    <mergeCell ref="B11:M11"/>
    <mergeCell ref="A13:AI13"/>
    <mergeCell ref="AM13:AU13"/>
    <mergeCell ref="AD16:AD19"/>
    <mergeCell ref="AE16:AE19"/>
    <mergeCell ref="T16:T19"/>
    <mergeCell ref="U16:U19"/>
    <mergeCell ref="V16:V19"/>
    <mergeCell ref="W16:W19"/>
    <mergeCell ref="X16:X19"/>
    <mergeCell ref="Y16:Y19"/>
    <mergeCell ref="N16:N19"/>
    <mergeCell ref="O16:O19"/>
    <mergeCell ref="P16:P19"/>
    <mergeCell ref="Q16:Q19"/>
    <mergeCell ref="R16:R19"/>
    <mergeCell ref="S16:S19"/>
    <mergeCell ref="H16:H19"/>
    <mergeCell ref="I16:I19"/>
    <mergeCell ref="J16:J19"/>
    <mergeCell ref="K16:K19"/>
    <mergeCell ref="L16:L19"/>
    <mergeCell ref="M16:M19"/>
    <mergeCell ref="BI16:BI19"/>
    <mergeCell ref="B5:I5"/>
    <mergeCell ref="D6:I6"/>
    <mergeCell ref="D7:I7"/>
    <mergeCell ref="D8:E8"/>
    <mergeCell ref="F8:G8"/>
    <mergeCell ref="H8:I8"/>
    <mergeCell ref="A120:A123"/>
    <mergeCell ref="B120:B123"/>
    <mergeCell ref="D120:D123"/>
    <mergeCell ref="E120:E123"/>
    <mergeCell ref="F120:F123"/>
    <mergeCell ref="G120:G123"/>
    <mergeCell ref="H120:H123"/>
    <mergeCell ref="I120:I123"/>
    <mergeCell ref="J120:J123"/>
    <mergeCell ref="K120:K123"/>
    <mergeCell ref="L120:L123"/>
    <mergeCell ref="A16:A19"/>
    <mergeCell ref="B16:B19"/>
    <mergeCell ref="D16:D19"/>
    <mergeCell ref="E16:E19"/>
    <mergeCell ref="F16:F19"/>
    <mergeCell ref="G16:G19"/>
    <mergeCell ref="J20:J23"/>
    <mergeCell ref="K20:K23"/>
    <mergeCell ref="L20:L23"/>
    <mergeCell ref="A24:A27"/>
    <mergeCell ref="B24:B27"/>
    <mergeCell ref="D24:D27"/>
    <mergeCell ref="E24:E27"/>
    <mergeCell ref="F24:F27"/>
    <mergeCell ref="A28:A31"/>
    <mergeCell ref="M120:M123"/>
    <mergeCell ref="N120:N123"/>
    <mergeCell ref="O120:O123"/>
    <mergeCell ref="P120:P123"/>
    <mergeCell ref="Q120:Q123"/>
    <mergeCell ref="R120:R123"/>
    <mergeCell ref="S120:S123"/>
    <mergeCell ref="T120:T123"/>
    <mergeCell ref="U120:U123"/>
    <mergeCell ref="V120:V123"/>
    <mergeCell ref="W120:W123"/>
    <mergeCell ref="X120:X123"/>
    <mergeCell ref="Y120:Y123"/>
    <mergeCell ref="Z120:Z123"/>
    <mergeCell ref="AA120:AA123"/>
    <mergeCell ref="AB120:AB123"/>
    <mergeCell ref="AC120:AC123"/>
    <mergeCell ref="AD120:AD123"/>
    <mergeCell ref="AE120:AE123"/>
    <mergeCell ref="AF120:AF123"/>
    <mergeCell ref="AG120:AG123"/>
    <mergeCell ref="AH120:AH123"/>
    <mergeCell ref="AI120:AI123"/>
    <mergeCell ref="AJ120:AJ123"/>
    <mergeCell ref="AK120:AK123"/>
    <mergeCell ref="AL120:AL123"/>
    <mergeCell ref="AM120:AM123"/>
    <mergeCell ref="AN120:AN123"/>
    <mergeCell ref="AO120:AO123"/>
    <mergeCell ref="AP120:AP123"/>
    <mergeCell ref="AQ120:AQ123"/>
    <mergeCell ref="AR120:AR123"/>
    <mergeCell ref="AS120:AS123"/>
    <mergeCell ref="AT120:AT123"/>
    <mergeCell ref="AU120:AU123"/>
    <mergeCell ref="BG120:BG123"/>
    <mergeCell ref="BH120:BH123"/>
    <mergeCell ref="BI120:BI123"/>
    <mergeCell ref="BJ120:BJ123"/>
    <mergeCell ref="BK120:BK123"/>
    <mergeCell ref="BL120:BL123"/>
    <mergeCell ref="BM120:BM123"/>
    <mergeCell ref="A124:A127"/>
    <mergeCell ref="B124:B127"/>
    <mergeCell ref="D124:D127"/>
    <mergeCell ref="E124:E127"/>
    <mergeCell ref="F124:F127"/>
    <mergeCell ref="G124:G127"/>
    <mergeCell ref="H124:H127"/>
    <mergeCell ref="I124:I127"/>
    <mergeCell ref="J124:J127"/>
    <mergeCell ref="K124:K127"/>
    <mergeCell ref="L124:L127"/>
    <mergeCell ref="M124:M127"/>
    <mergeCell ref="N124:N127"/>
    <mergeCell ref="O124:O127"/>
    <mergeCell ref="P124:P127"/>
    <mergeCell ref="Q124:Q127"/>
    <mergeCell ref="R124:R127"/>
    <mergeCell ref="S124:S127"/>
    <mergeCell ref="T124:T127"/>
    <mergeCell ref="U124:U127"/>
    <mergeCell ref="V124:V127"/>
    <mergeCell ref="W124:W127"/>
    <mergeCell ref="X124:X127"/>
    <mergeCell ref="Y124:Y127"/>
    <mergeCell ref="Z124:Z127"/>
    <mergeCell ref="AA124:AA127"/>
    <mergeCell ref="AB124:AB127"/>
    <mergeCell ref="AC124:AC127"/>
    <mergeCell ref="AD124:AD127"/>
    <mergeCell ref="AE124:AE127"/>
    <mergeCell ref="AF124:AF127"/>
    <mergeCell ref="AG124:AG127"/>
    <mergeCell ref="AH124:AH127"/>
    <mergeCell ref="AI124:AI127"/>
    <mergeCell ref="AJ124:AJ127"/>
    <mergeCell ref="AK124:AK127"/>
    <mergeCell ref="AL124:AL127"/>
    <mergeCell ref="AM124:AM127"/>
    <mergeCell ref="AN124:AN127"/>
    <mergeCell ref="AO124:AO127"/>
    <mergeCell ref="AP124:AP127"/>
    <mergeCell ref="AQ124:AQ127"/>
    <mergeCell ref="AR124:AR127"/>
    <mergeCell ref="AS124:AS127"/>
    <mergeCell ref="AT124:AT127"/>
    <mergeCell ref="AU124:AU127"/>
    <mergeCell ref="BG124:BG127"/>
    <mergeCell ref="BH124:BH127"/>
    <mergeCell ref="BI124:BI127"/>
    <mergeCell ref="BJ124:BJ127"/>
    <mergeCell ref="BK124:BK127"/>
    <mergeCell ref="BL124:BL127"/>
    <mergeCell ref="BM124:BM127"/>
    <mergeCell ref="A128:A131"/>
    <mergeCell ref="B128:B131"/>
    <mergeCell ref="D128:D131"/>
    <mergeCell ref="E128:E131"/>
    <mergeCell ref="F128:F131"/>
    <mergeCell ref="G128:G131"/>
    <mergeCell ref="H128:H131"/>
    <mergeCell ref="I128:I131"/>
    <mergeCell ref="J128:J131"/>
    <mergeCell ref="K128:K131"/>
    <mergeCell ref="L128:L131"/>
    <mergeCell ref="M128:M131"/>
    <mergeCell ref="N128:N131"/>
    <mergeCell ref="O128:O131"/>
    <mergeCell ref="P128:P131"/>
    <mergeCell ref="Q128:Q131"/>
    <mergeCell ref="R128:R131"/>
    <mergeCell ref="S128:S131"/>
    <mergeCell ref="T128:T131"/>
    <mergeCell ref="U128:U131"/>
    <mergeCell ref="V128:V131"/>
    <mergeCell ref="W128:W131"/>
    <mergeCell ref="X128:X131"/>
    <mergeCell ref="Y128:Y131"/>
    <mergeCell ref="Z128:Z131"/>
    <mergeCell ref="AA128:AA131"/>
    <mergeCell ref="AB128:AB131"/>
    <mergeCell ref="AC128:AC131"/>
    <mergeCell ref="AD128:AD131"/>
    <mergeCell ref="AE128:AE131"/>
    <mergeCell ref="AF128:AF131"/>
    <mergeCell ref="AG128:AG131"/>
    <mergeCell ref="AH128:AH131"/>
    <mergeCell ref="AI128:AI131"/>
    <mergeCell ref="AJ128:AJ131"/>
    <mergeCell ref="AK128:AK131"/>
    <mergeCell ref="AL128:AL131"/>
    <mergeCell ref="AM128:AM131"/>
    <mergeCell ref="AN128:AN131"/>
    <mergeCell ref="AO128:AO131"/>
    <mergeCell ref="AP128:AP131"/>
    <mergeCell ref="AQ128:AQ131"/>
    <mergeCell ref="AR128:AR131"/>
    <mergeCell ref="AS128:AS131"/>
    <mergeCell ref="AT128:AT131"/>
    <mergeCell ref="AU128:AU131"/>
    <mergeCell ref="BG128:BG131"/>
    <mergeCell ref="BH128:BH131"/>
    <mergeCell ref="BI128:BI131"/>
    <mergeCell ref="BJ128:BJ131"/>
    <mergeCell ref="BK128:BK131"/>
    <mergeCell ref="BL128:BL131"/>
    <mergeCell ref="BM128:BM131"/>
    <mergeCell ref="A132:A135"/>
    <mergeCell ref="B132:B135"/>
    <mergeCell ref="D132:D135"/>
    <mergeCell ref="E132:E135"/>
    <mergeCell ref="F132:F135"/>
    <mergeCell ref="G132:G135"/>
    <mergeCell ref="H132:H135"/>
    <mergeCell ref="I132:I135"/>
    <mergeCell ref="J132:J135"/>
    <mergeCell ref="K132:K135"/>
    <mergeCell ref="L132:L135"/>
    <mergeCell ref="M132:M135"/>
    <mergeCell ref="N132:N135"/>
    <mergeCell ref="O132:O135"/>
    <mergeCell ref="P132:P135"/>
    <mergeCell ref="Q132:Q135"/>
    <mergeCell ref="R132:R135"/>
    <mergeCell ref="S132:S135"/>
    <mergeCell ref="T132:T135"/>
    <mergeCell ref="U132:U135"/>
    <mergeCell ref="V132:V135"/>
    <mergeCell ref="W132:W135"/>
    <mergeCell ref="X132:X135"/>
    <mergeCell ref="Y132:Y135"/>
    <mergeCell ref="Z132:Z135"/>
    <mergeCell ref="AA132:AA135"/>
    <mergeCell ref="AB132:AB135"/>
    <mergeCell ref="AC132:AC135"/>
    <mergeCell ref="AD132:AD135"/>
    <mergeCell ref="AE132:AE135"/>
    <mergeCell ref="AF132:AF135"/>
    <mergeCell ref="AG132:AG135"/>
    <mergeCell ref="AH132:AH135"/>
    <mergeCell ref="BK132:BK135"/>
    <mergeCell ref="BL132:BL135"/>
    <mergeCell ref="BM132:BM135"/>
    <mergeCell ref="AI132:AI135"/>
    <mergeCell ref="AJ132:AJ135"/>
    <mergeCell ref="AK132:AK135"/>
    <mergeCell ref="AL132:AL135"/>
    <mergeCell ref="AM132:AM135"/>
    <mergeCell ref="AN132:AN135"/>
    <mergeCell ref="AO132:AO135"/>
    <mergeCell ref="AP132:AP135"/>
    <mergeCell ref="AQ132:AQ135"/>
    <mergeCell ref="AR132:AR135"/>
    <mergeCell ref="AS132:AS135"/>
    <mergeCell ref="AT132:AT135"/>
    <mergeCell ref="AU132:AU135"/>
    <mergeCell ref="BG132:BG135"/>
    <mergeCell ref="BH132:BH135"/>
    <mergeCell ref="BI132:BI135"/>
    <mergeCell ref="BJ132:BJ135"/>
    <mergeCell ref="A152:A155"/>
    <mergeCell ref="B152:B155"/>
    <mergeCell ref="D152:D155"/>
    <mergeCell ref="E152:E155"/>
    <mergeCell ref="F152:F155"/>
    <mergeCell ref="G152:G155"/>
    <mergeCell ref="H152:H155"/>
    <mergeCell ref="I152:I155"/>
    <mergeCell ref="J152:J155"/>
    <mergeCell ref="K152:K155"/>
    <mergeCell ref="L152:L155"/>
    <mergeCell ref="M152:M155"/>
    <mergeCell ref="N152:N155"/>
    <mergeCell ref="O152:O155"/>
    <mergeCell ref="P152:P155"/>
    <mergeCell ref="Q152:Q155"/>
    <mergeCell ref="R152:R155"/>
    <mergeCell ref="S152:S155"/>
    <mergeCell ref="T152:T155"/>
    <mergeCell ref="U152:U155"/>
    <mergeCell ref="V152:V155"/>
    <mergeCell ref="W152:W155"/>
    <mergeCell ref="X152:X155"/>
    <mergeCell ref="Y152:Y155"/>
    <mergeCell ref="Z152:Z155"/>
    <mergeCell ref="AA152:AA155"/>
    <mergeCell ref="AB152:AB155"/>
    <mergeCell ref="AC152:AC155"/>
    <mergeCell ref="AD152:AD155"/>
    <mergeCell ref="AE152:AE155"/>
    <mergeCell ref="AF152:AF155"/>
    <mergeCell ref="AG152:AG155"/>
    <mergeCell ref="AH152:AH155"/>
    <mergeCell ref="AI152:AI155"/>
    <mergeCell ref="AJ152:AJ155"/>
    <mergeCell ref="AK152:AK155"/>
    <mergeCell ref="AL152:AL155"/>
    <mergeCell ref="AM152:AM155"/>
    <mergeCell ref="AN152:AN155"/>
    <mergeCell ref="AO152:AO155"/>
    <mergeCell ref="AP152:AP155"/>
    <mergeCell ref="AQ152:AQ155"/>
    <mergeCell ref="AR152:AR155"/>
    <mergeCell ref="AS152:AS155"/>
    <mergeCell ref="AT152:AT155"/>
    <mergeCell ref="AU152:AU155"/>
    <mergeCell ref="BG152:BG155"/>
    <mergeCell ref="BH152:BH155"/>
    <mergeCell ref="BI152:BI155"/>
    <mergeCell ref="BJ152:BJ155"/>
    <mergeCell ref="BK152:BK155"/>
    <mergeCell ref="BL152:BL155"/>
    <mergeCell ref="BM152:BM155"/>
    <mergeCell ref="A156:A159"/>
    <mergeCell ref="B156:B159"/>
    <mergeCell ref="D156:D159"/>
    <mergeCell ref="E156:E159"/>
    <mergeCell ref="F156:F159"/>
    <mergeCell ref="G156:G159"/>
    <mergeCell ref="H156:H159"/>
    <mergeCell ref="I156:I159"/>
    <mergeCell ref="J156:J159"/>
    <mergeCell ref="K156:K159"/>
    <mergeCell ref="L156:L159"/>
    <mergeCell ref="M156:M159"/>
    <mergeCell ref="N156:N159"/>
    <mergeCell ref="O156:O159"/>
    <mergeCell ref="P156:P159"/>
    <mergeCell ref="Q156:Q159"/>
    <mergeCell ref="R156:R159"/>
    <mergeCell ref="S156:S159"/>
    <mergeCell ref="T156:T159"/>
    <mergeCell ref="U156:U159"/>
    <mergeCell ref="V156:V159"/>
    <mergeCell ref="W156:W159"/>
    <mergeCell ref="X156:X159"/>
    <mergeCell ref="Y156:Y159"/>
    <mergeCell ref="Z156:Z159"/>
    <mergeCell ref="AA156:AA159"/>
    <mergeCell ref="AB156:AB159"/>
    <mergeCell ref="AC156:AC159"/>
    <mergeCell ref="AD156:AD159"/>
    <mergeCell ref="AE156:AE159"/>
    <mergeCell ref="AF156:AF159"/>
    <mergeCell ref="AG156:AG159"/>
    <mergeCell ref="AH156:AH159"/>
    <mergeCell ref="AI156:AI159"/>
    <mergeCell ref="AJ156:AJ159"/>
    <mergeCell ref="AK156:AK159"/>
    <mergeCell ref="AL156:AL159"/>
    <mergeCell ref="AM156:AM159"/>
    <mergeCell ref="AN156:AN159"/>
    <mergeCell ref="AO156:AO159"/>
    <mergeCell ref="AP156:AP159"/>
    <mergeCell ref="AQ156:AQ159"/>
    <mergeCell ref="AR156:AR159"/>
    <mergeCell ref="AS156:AS159"/>
    <mergeCell ref="AT156:AT159"/>
    <mergeCell ref="AU156:AU159"/>
    <mergeCell ref="BG156:BG159"/>
    <mergeCell ref="BH156:BH159"/>
    <mergeCell ref="BI156:BI159"/>
    <mergeCell ref="BJ156:BJ159"/>
    <mergeCell ref="BK156:BK159"/>
    <mergeCell ref="BL156:BL159"/>
    <mergeCell ref="BM156:BM159"/>
    <mergeCell ref="A160:A163"/>
    <mergeCell ref="B160:B163"/>
    <mergeCell ref="D160:D163"/>
    <mergeCell ref="E160:E163"/>
    <mergeCell ref="F160:F163"/>
    <mergeCell ref="G160:G163"/>
    <mergeCell ref="H160:H163"/>
    <mergeCell ref="I160:I163"/>
    <mergeCell ref="J160:J163"/>
    <mergeCell ref="K160:K163"/>
    <mergeCell ref="L160:L163"/>
    <mergeCell ref="M160:M163"/>
    <mergeCell ref="N160:N163"/>
    <mergeCell ref="O160:O163"/>
    <mergeCell ref="P160:P163"/>
    <mergeCell ref="Q160:Q163"/>
    <mergeCell ref="R160:R163"/>
    <mergeCell ref="S160:S163"/>
    <mergeCell ref="T160:T163"/>
    <mergeCell ref="U160:U163"/>
    <mergeCell ref="V160:V163"/>
    <mergeCell ref="W160:W163"/>
    <mergeCell ref="X160:X163"/>
    <mergeCell ref="Y160:Y163"/>
    <mergeCell ref="Z160:Z163"/>
    <mergeCell ref="AA160:AA163"/>
    <mergeCell ref="AB160:AB163"/>
    <mergeCell ref="AC160:AC163"/>
    <mergeCell ref="AD160:AD163"/>
    <mergeCell ref="AE160:AE163"/>
    <mergeCell ref="AF160:AF163"/>
    <mergeCell ref="AG160:AG163"/>
    <mergeCell ref="AH160:AH163"/>
    <mergeCell ref="AI160:AI163"/>
    <mergeCell ref="AJ160:AJ163"/>
    <mergeCell ref="AK160:AK163"/>
    <mergeCell ref="AL160:AL163"/>
    <mergeCell ref="AM160:AM163"/>
    <mergeCell ref="AN160:AN163"/>
    <mergeCell ref="AO160:AO163"/>
    <mergeCell ref="AP160:AP163"/>
    <mergeCell ref="AQ160:AQ163"/>
    <mergeCell ref="AR160:AR163"/>
    <mergeCell ref="AS160:AS163"/>
    <mergeCell ref="AT160:AT163"/>
    <mergeCell ref="AU160:AU163"/>
    <mergeCell ref="BG160:BG163"/>
    <mergeCell ref="BH160:BH163"/>
    <mergeCell ref="BI160:BI163"/>
    <mergeCell ref="BJ160:BJ163"/>
    <mergeCell ref="BK160:BK163"/>
    <mergeCell ref="BL160:BL163"/>
    <mergeCell ref="BM160:BM163"/>
    <mergeCell ref="A164:A167"/>
    <mergeCell ref="B164:B167"/>
    <mergeCell ref="D164:D167"/>
    <mergeCell ref="E164:E167"/>
    <mergeCell ref="F164:F167"/>
    <mergeCell ref="G164:G167"/>
    <mergeCell ref="H164:H167"/>
    <mergeCell ref="I164:I167"/>
    <mergeCell ref="J164:J167"/>
    <mergeCell ref="K164:K167"/>
    <mergeCell ref="L164:L167"/>
    <mergeCell ref="M164:M167"/>
    <mergeCell ref="N164:N167"/>
    <mergeCell ref="O164:O167"/>
    <mergeCell ref="P164:P167"/>
    <mergeCell ref="Q164:Q167"/>
    <mergeCell ref="R164:R167"/>
    <mergeCell ref="S164:S167"/>
    <mergeCell ref="T164:T167"/>
    <mergeCell ref="U164:U167"/>
    <mergeCell ref="V164:V167"/>
    <mergeCell ref="W164:W167"/>
    <mergeCell ref="AO164:AO167"/>
    <mergeCell ref="AP164:AP167"/>
    <mergeCell ref="AQ164:AQ167"/>
    <mergeCell ref="AR164:AR167"/>
    <mergeCell ref="AS164:AS167"/>
    <mergeCell ref="AT164:AT167"/>
    <mergeCell ref="AU164:AU167"/>
    <mergeCell ref="BG164:BG167"/>
    <mergeCell ref="BH164:BH167"/>
    <mergeCell ref="BI164:BI167"/>
    <mergeCell ref="BJ164:BJ167"/>
    <mergeCell ref="BK164:BK167"/>
    <mergeCell ref="BL164:BL167"/>
    <mergeCell ref="BM164:BM167"/>
    <mergeCell ref="X164:X167"/>
    <mergeCell ref="Y164:Y167"/>
    <mergeCell ref="Z164:Z167"/>
    <mergeCell ref="AA164:AA167"/>
    <mergeCell ref="AB164:AB167"/>
    <mergeCell ref="AC164:AC167"/>
    <mergeCell ref="AD164:AD167"/>
    <mergeCell ref="AE164:AE167"/>
    <mergeCell ref="AF164:AF167"/>
    <mergeCell ref="AG164:AG167"/>
    <mergeCell ref="AH164:AH167"/>
    <mergeCell ref="AI164:AI167"/>
    <mergeCell ref="AJ164:AJ167"/>
    <mergeCell ref="AK164:AK167"/>
    <mergeCell ref="AL164:AL167"/>
    <mergeCell ref="AM164:AM167"/>
    <mergeCell ref="AN164:AN167"/>
    <mergeCell ref="A72:A75"/>
    <mergeCell ref="B72:B75"/>
    <mergeCell ref="D72:D75"/>
    <mergeCell ref="E72:E75"/>
    <mergeCell ref="F72:F75"/>
    <mergeCell ref="G72:G75"/>
    <mergeCell ref="H72:H75"/>
    <mergeCell ref="I72:I75"/>
    <mergeCell ref="J72:J75"/>
    <mergeCell ref="K72:K75"/>
    <mergeCell ref="L72:L75"/>
    <mergeCell ref="M72:M75"/>
    <mergeCell ref="N72:N75"/>
    <mergeCell ref="O72:O75"/>
    <mergeCell ref="P72:P75"/>
    <mergeCell ref="Q72:Q75"/>
    <mergeCell ref="R72:R75"/>
    <mergeCell ref="S72:S75"/>
    <mergeCell ref="T72:T75"/>
    <mergeCell ref="U72:U75"/>
    <mergeCell ref="V72:V75"/>
    <mergeCell ref="W72:W75"/>
    <mergeCell ref="X72:X75"/>
    <mergeCell ref="Y72:Y75"/>
    <mergeCell ref="Z72:Z75"/>
    <mergeCell ref="AA72:AA75"/>
    <mergeCell ref="AB72:AB75"/>
    <mergeCell ref="AC72:AC75"/>
    <mergeCell ref="AD72:AD75"/>
    <mergeCell ref="AE72:AE75"/>
    <mergeCell ref="AF72:AF75"/>
    <mergeCell ref="AG72:AG75"/>
    <mergeCell ref="AH72:AH75"/>
    <mergeCell ref="AI72:AI75"/>
    <mergeCell ref="AJ72:AJ75"/>
    <mergeCell ref="AK72:AK75"/>
    <mergeCell ref="AL72:AL75"/>
    <mergeCell ref="AM72:AM75"/>
    <mergeCell ref="AN72:AN75"/>
    <mergeCell ref="AO72:AO75"/>
    <mergeCell ref="AP72:AP75"/>
    <mergeCell ref="AQ72:AQ75"/>
    <mergeCell ref="AR72:AR75"/>
    <mergeCell ref="AS72:AS75"/>
    <mergeCell ref="AT72:AT75"/>
    <mergeCell ref="AU72:AU75"/>
    <mergeCell ref="BG72:BG75"/>
    <mergeCell ref="BH72:BH75"/>
    <mergeCell ref="BI72:BI75"/>
    <mergeCell ref="BJ72:BJ75"/>
    <mergeCell ref="BK72:BK75"/>
    <mergeCell ref="BL72:BL75"/>
    <mergeCell ref="BM72:BM75"/>
    <mergeCell ref="A136:A139"/>
    <mergeCell ref="B136:B139"/>
    <mergeCell ref="D136:D139"/>
    <mergeCell ref="E136:E139"/>
    <mergeCell ref="F136:F139"/>
    <mergeCell ref="G136:G139"/>
    <mergeCell ref="H136:H139"/>
    <mergeCell ref="I136:I139"/>
    <mergeCell ref="J136:J139"/>
    <mergeCell ref="K136:K139"/>
    <mergeCell ref="L136:L139"/>
    <mergeCell ref="M136:M139"/>
    <mergeCell ref="N136:N139"/>
    <mergeCell ref="O136:O139"/>
    <mergeCell ref="P136:P139"/>
    <mergeCell ref="Q136:Q139"/>
    <mergeCell ref="R136:R139"/>
    <mergeCell ref="S136:S139"/>
    <mergeCell ref="T136:T139"/>
    <mergeCell ref="U136:U139"/>
    <mergeCell ref="V136:V139"/>
    <mergeCell ref="W136:W139"/>
    <mergeCell ref="X136:X139"/>
    <mergeCell ref="Y136:Y139"/>
    <mergeCell ref="Z136:Z139"/>
    <mergeCell ref="AA136:AA139"/>
    <mergeCell ref="AB136:AB139"/>
    <mergeCell ref="AC136:AC139"/>
    <mergeCell ref="AD136:AD139"/>
    <mergeCell ref="AE136:AE139"/>
    <mergeCell ref="BH136:BH139"/>
    <mergeCell ref="BI136:BI139"/>
    <mergeCell ref="BJ136:BJ139"/>
    <mergeCell ref="BK136:BK139"/>
    <mergeCell ref="BL136:BL139"/>
    <mergeCell ref="BM136:BM139"/>
    <mergeCell ref="AF136:AF139"/>
    <mergeCell ref="AG136:AG139"/>
    <mergeCell ref="AH136:AH139"/>
    <mergeCell ref="AI136:AI139"/>
    <mergeCell ref="AJ136:AJ139"/>
    <mergeCell ref="AK136:AK139"/>
    <mergeCell ref="AL136:AL139"/>
    <mergeCell ref="AM136:AM139"/>
    <mergeCell ref="AN136:AN139"/>
    <mergeCell ref="AO136:AO139"/>
    <mergeCell ref="AP136:AP139"/>
    <mergeCell ref="AQ136:AQ139"/>
    <mergeCell ref="AR136:AR139"/>
    <mergeCell ref="AS136:AS139"/>
    <mergeCell ref="AT136:AT139"/>
    <mergeCell ref="AU136:AU139"/>
    <mergeCell ref="BG136:BG139"/>
  </mergeCells>
  <conditionalFormatting sqref="AQ16:AQ167 BH16:BH167">
    <cfRule type="cellIs" dxfId="1513" priority="1" operator="equal">
      <formula>"Seguro"</formula>
    </cfRule>
    <cfRule type="cellIs" dxfId="1512" priority="2" operator="equal">
      <formula>"Probable"</formula>
    </cfRule>
    <cfRule type="cellIs" dxfId="1511" priority="3" operator="equal">
      <formula>"Posible"</formula>
    </cfRule>
    <cfRule type="cellIs" dxfId="1510" priority="4" operator="equal">
      <formula>"Improbable"</formula>
    </cfRule>
    <cfRule type="cellIs" dxfId="1509" priority="5" operator="equal">
      <formula>"Rara Vez"</formula>
    </cfRule>
    <cfRule type="cellIs" dxfId="1508" priority="6" operator="equal">
      <formula>"Muy Alta"</formula>
    </cfRule>
    <cfRule type="cellIs" dxfId="1507" priority="7" operator="equal">
      <formula>"Alta"</formula>
    </cfRule>
    <cfRule type="cellIs" dxfId="1506" priority="8" operator="equal">
      <formula>"Media"</formula>
    </cfRule>
    <cfRule type="cellIs" dxfId="1505" priority="9" operator="equal">
      <formula>"Baja"</formula>
    </cfRule>
    <cfRule type="cellIs" dxfId="1504" priority="10" operator="equal">
      <formula>"Muy Baja"</formula>
    </cfRule>
  </conditionalFormatting>
  <conditionalFormatting sqref="AS16:AS167 BJ16:BJ167">
    <cfRule type="cellIs" dxfId="1503" priority="11" operator="equal">
      <formula>"Catastrófico"</formula>
    </cfRule>
    <cfRule type="cellIs" dxfId="1502" priority="12" operator="equal">
      <formula>"Mayor"</formula>
    </cfRule>
    <cfRule type="cellIs" dxfId="1501" priority="13" operator="equal">
      <formula>"Moderado"</formula>
    </cfRule>
    <cfRule type="cellIs" dxfId="1500" priority="14" operator="equal">
      <formula>"Menor"</formula>
    </cfRule>
    <cfRule type="cellIs" dxfId="1499" priority="15" operator="equal">
      <formula>"Insignificante"</formula>
    </cfRule>
  </conditionalFormatting>
  <conditionalFormatting sqref="AU16">
    <cfRule type="containsText" dxfId="1498" priority="737" operator="containsText" text="BAJO">
      <formula>NOT(ISERROR(SEARCH("BAJO",AU16)))</formula>
    </cfRule>
    <cfRule type="containsText" dxfId="1497" priority="740" operator="containsText" text="EXTREMO">
      <formula>NOT(ISERROR(SEARCH("EXTREMO",AU16)))</formula>
    </cfRule>
    <cfRule type="containsText" dxfId="1496" priority="739" operator="containsText" text="ALTO">
      <formula>NOT(ISERROR(SEARCH("ALTO",AU16)))</formula>
    </cfRule>
    <cfRule type="containsText" dxfId="1495" priority="738" operator="containsText" text="MODERADO">
      <formula>NOT(ISERROR(SEARCH("MODERADO",AU16)))</formula>
    </cfRule>
  </conditionalFormatting>
  <conditionalFormatting sqref="AU20">
    <cfRule type="containsText" dxfId="1494" priority="807" operator="containsText" text="ALTO">
      <formula>NOT(ISERROR(SEARCH("ALTO",AU20)))</formula>
    </cfRule>
    <cfRule type="containsText" dxfId="1493" priority="806" operator="containsText" text="MODERADO">
      <formula>NOT(ISERROR(SEARCH("MODERADO",AU20)))</formula>
    </cfRule>
    <cfRule type="containsText" dxfId="1492" priority="805" operator="containsText" text="BAJO">
      <formula>NOT(ISERROR(SEARCH("BAJO",AU20)))</formula>
    </cfRule>
    <cfRule type="containsText" dxfId="1491" priority="808" operator="containsText" text="EXTREMO">
      <formula>NOT(ISERROR(SEARCH("EXTREMO",AU20)))</formula>
    </cfRule>
  </conditionalFormatting>
  <conditionalFormatting sqref="AU24">
    <cfRule type="containsText" dxfId="1490" priority="792" operator="containsText" text="EXTREMO">
      <formula>NOT(ISERROR(SEARCH("EXTREMO",AU24)))</formula>
    </cfRule>
    <cfRule type="containsText" dxfId="1489" priority="791" operator="containsText" text="ALTO">
      <formula>NOT(ISERROR(SEARCH("ALTO",AU24)))</formula>
    </cfRule>
    <cfRule type="containsText" dxfId="1488" priority="790" operator="containsText" text="MODERADO">
      <formula>NOT(ISERROR(SEARCH("MODERADO",AU24)))</formula>
    </cfRule>
    <cfRule type="containsText" dxfId="1487" priority="789" operator="containsText" text="BAJO">
      <formula>NOT(ISERROR(SEARCH("BAJO",AU24)))</formula>
    </cfRule>
  </conditionalFormatting>
  <conditionalFormatting sqref="AU28">
    <cfRule type="containsText" dxfId="1486" priority="710" operator="containsText" text="BAJO">
      <formula>NOT(ISERROR(SEARCH("BAJO",AU28)))</formula>
    </cfRule>
    <cfRule type="containsText" dxfId="1485" priority="713" operator="containsText" text="EXTREMO">
      <formula>NOT(ISERROR(SEARCH("EXTREMO",AU28)))</formula>
    </cfRule>
    <cfRule type="containsText" dxfId="1484" priority="712" operator="containsText" text="ALTO">
      <formula>NOT(ISERROR(SEARCH("ALTO",AU28)))</formula>
    </cfRule>
    <cfRule type="containsText" dxfId="1483" priority="711" operator="containsText" text="MODERADO">
      <formula>NOT(ISERROR(SEARCH("MODERADO",AU28)))</formula>
    </cfRule>
  </conditionalFormatting>
  <conditionalFormatting sqref="AU32">
    <cfRule type="containsText" dxfId="1482" priority="668" operator="containsText" text="BAJO">
      <formula>NOT(ISERROR(SEARCH("BAJO",AU32)))</formula>
    </cfRule>
    <cfRule type="containsText" dxfId="1481" priority="671" operator="containsText" text="EXTREMO">
      <formula>NOT(ISERROR(SEARCH("EXTREMO",AU32)))</formula>
    </cfRule>
    <cfRule type="containsText" dxfId="1480" priority="670" operator="containsText" text="ALTO">
      <formula>NOT(ISERROR(SEARCH("ALTO",AU32)))</formula>
    </cfRule>
    <cfRule type="containsText" dxfId="1479" priority="669" operator="containsText" text="MODERADO">
      <formula>NOT(ISERROR(SEARCH("MODERADO",AU32)))</formula>
    </cfRule>
  </conditionalFormatting>
  <conditionalFormatting sqref="AU36">
    <cfRule type="containsText" dxfId="1478" priority="641" operator="containsText" text="BAJO">
      <formula>NOT(ISERROR(SEARCH("BAJO",AU36)))</formula>
    </cfRule>
    <cfRule type="containsText" dxfId="1477" priority="642" operator="containsText" text="MODERADO">
      <formula>NOT(ISERROR(SEARCH("MODERADO",AU36)))</formula>
    </cfRule>
    <cfRule type="containsText" dxfId="1476" priority="643" operator="containsText" text="ALTO">
      <formula>NOT(ISERROR(SEARCH("ALTO",AU36)))</formula>
    </cfRule>
    <cfRule type="containsText" dxfId="1475" priority="644" operator="containsText" text="EXTREMO">
      <formula>NOT(ISERROR(SEARCH("EXTREMO",AU36)))</formula>
    </cfRule>
  </conditionalFormatting>
  <conditionalFormatting sqref="AU40">
    <cfRule type="containsText" dxfId="1474" priority="610" operator="containsText" text="MODERADO">
      <formula>NOT(ISERROR(SEARCH("MODERADO",AU40)))</formula>
    </cfRule>
    <cfRule type="containsText" dxfId="1473" priority="612" operator="containsText" text="EXTREMO">
      <formula>NOT(ISERROR(SEARCH("EXTREMO",AU40)))</formula>
    </cfRule>
    <cfRule type="containsText" dxfId="1472" priority="609" operator="containsText" text="BAJO">
      <formula>NOT(ISERROR(SEARCH("BAJO",AU40)))</formula>
    </cfRule>
    <cfRule type="containsText" dxfId="1471" priority="611" operator="containsText" text="ALTO">
      <formula>NOT(ISERROR(SEARCH("ALTO",AU40)))</formula>
    </cfRule>
  </conditionalFormatting>
  <conditionalFormatting sqref="AU44">
    <cfRule type="containsText" dxfId="1470" priority="601" operator="containsText" text="BAJO">
      <formula>NOT(ISERROR(SEARCH("BAJO",AU44)))</formula>
    </cfRule>
    <cfRule type="containsText" dxfId="1469" priority="604" operator="containsText" text="EXTREMO">
      <formula>NOT(ISERROR(SEARCH("EXTREMO",AU44)))</formula>
    </cfRule>
    <cfRule type="containsText" dxfId="1468" priority="602" operator="containsText" text="MODERADO">
      <formula>NOT(ISERROR(SEARCH("MODERADO",AU44)))</formula>
    </cfRule>
    <cfRule type="containsText" dxfId="1467" priority="603" operator="containsText" text="ALTO">
      <formula>NOT(ISERROR(SEARCH("ALTO",AU44)))</formula>
    </cfRule>
  </conditionalFormatting>
  <conditionalFormatting sqref="AU48">
    <cfRule type="containsText" dxfId="1466" priority="593" operator="containsText" text="BAJO">
      <formula>NOT(ISERROR(SEARCH("BAJO",AU48)))</formula>
    </cfRule>
    <cfRule type="containsText" dxfId="1465" priority="594" operator="containsText" text="MODERADO">
      <formula>NOT(ISERROR(SEARCH("MODERADO",AU48)))</formula>
    </cfRule>
    <cfRule type="containsText" dxfId="1464" priority="595" operator="containsText" text="ALTO">
      <formula>NOT(ISERROR(SEARCH("ALTO",AU48)))</formula>
    </cfRule>
    <cfRule type="containsText" dxfId="1463" priority="596" operator="containsText" text="EXTREMO">
      <formula>NOT(ISERROR(SEARCH("EXTREMO",AU48)))</formula>
    </cfRule>
  </conditionalFormatting>
  <conditionalFormatting sqref="AU52">
    <cfRule type="containsText" dxfId="1462" priority="585" operator="containsText" text="BAJO">
      <formula>NOT(ISERROR(SEARCH("BAJO",AU52)))</formula>
    </cfRule>
    <cfRule type="containsText" dxfId="1461" priority="586" operator="containsText" text="MODERADO">
      <formula>NOT(ISERROR(SEARCH("MODERADO",AU52)))</formula>
    </cfRule>
    <cfRule type="containsText" dxfId="1460" priority="587" operator="containsText" text="ALTO">
      <formula>NOT(ISERROR(SEARCH("ALTO",AU52)))</formula>
    </cfRule>
    <cfRule type="containsText" dxfId="1459" priority="588" operator="containsText" text="EXTREMO">
      <formula>NOT(ISERROR(SEARCH("EXTREMO",AU52)))</formula>
    </cfRule>
  </conditionalFormatting>
  <conditionalFormatting sqref="AU56">
    <cfRule type="containsText" dxfId="1458" priority="485" operator="containsText" text="BAJO">
      <formula>NOT(ISERROR(SEARCH("BAJO",AU56)))</formula>
    </cfRule>
    <cfRule type="containsText" dxfId="1457" priority="486" operator="containsText" text="MODERADO">
      <formula>NOT(ISERROR(SEARCH("MODERADO",AU56)))</formula>
    </cfRule>
    <cfRule type="containsText" dxfId="1456" priority="487" operator="containsText" text="ALTO">
      <formula>NOT(ISERROR(SEARCH("ALTO",AU56)))</formula>
    </cfRule>
    <cfRule type="containsText" dxfId="1455" priority="488" operator="containsText" text="EXTREMO">
      <formula>NOT(ISERROR(SEARCH("EXTREMO",AU56)))</formula>
    </cfRule>
  </conditionalFormatting>
  <conditionalFormatting sqref="AU60">
    <cfRule type="containsText" dxfId="1454" priority="553" operator="containsText" text="BAJO">
      <formula>NOT(ISERROR(SEARCH("BAJO",AU60)))</formula>
    </cfRule>
    <cfRule type="containsText" dxfId="1453" priority="554" operator="containsText" text="MODERADO">
      <formula>NOT(ISERROR(SEARCH("MODERADO",AU60)))</formula>
    </cfRule>
    <cfRule type="containsText" dxfId="1452" priority="556" operator="containsText" text="EXTREMO">
      <formula>NOT(ISERROR(SEARCH("EXTREMO",AU60)))</formula>
    </cfRule>
    <cfRule type="containsText" dxfId="1451" priority="555" operator="containsText" text="ALTO">
      <formula>NOT(ISERROR(SEARCH("ALTO",AU60)))</formula>
    </cfRule>
  </conditionalFormatting>
  <conditionalFormatting sqref="AU64">
    <cfRule type="containsText" dxfId="1450" priority="536" operator="containsText" text="MODERADO">
      <formula>NOT(ISERROR(SEARCH("MODERADO",AU64)))</formula>
    </cfRule>
    <cfRule type="containsText" dxfId="1449" priority="535" operator="containsText" text="BAJO">
      <formula>NOT(ISERROR(SEARCH("BAJO",AU64)))</formula>
    </cfRule>
    <cfRule type="containsText" dxfId="1448" priority="537" operator="containsText" text="ALTO">
      <formula>NOT(ISERROR(SEARCH("ALTO",AU64)))</formula>
    </cfRule>
    <cfRule type="containsText" dxfId="1447" priority="538" operator="containsText" text="EXTREMO">
      <formula>NOT(ISERROR(SEARCH("EXTREMO",AU64)))</formula>
    </cfRule>
  </conditionalFormatting>
  <conditionalFormatting sqref="AU68">
    <cfRule type="containsText" dxfId="1446" priority="520" operator="containsText" text="EXTREMO">
      <formula>NOT(ISERROR(SEARCH("EXTREMO",AU68)))</formula>
    </cfRule>
    <cfRule type="containsText" dxfId="1445" priority="519" operator="containsText" text="ALTO">
      <formula>NOT(ISERROR(SEARCH("ALTO",AU68)))</formula>
    </cfRule>
    <cfRule type="containsText" dxfId="1444" priority="518" operator="containsText" text="MODERADO">
      <formula>NOT(ISERROR(SEARCH("MODERADO",AU68)))</formula>
    </cfRule>
    <cfRule type="containsText" dxfId="1443" priority="517" operator="containsText" text="BAJO">
      <formula>NOT(ISERROR(SEARCH("BAJO",AU68)))</formula>
    </cfRule>
  </conditionalFormatting>
  <conditionalFormatting sqref="AU72">
    <cfRule type="containsText" dxfId="1442" priority="54" operator="containsText" text="EXTREMO">
      <formula>NOT(ISERROR(SEARCH("EXTREMO",AU72)))</formula>
    </cfRule>
    <cfRule type="containsText" dxfId="1441" priority="51" operator="containsText" text="BAJO">
      <formula>NOT(ISERROR(SEARCH("BAJO",AU72)))</formula>
    </cfRule>
    <cfRule type="containsText" dxfId="1440" priority="52" operator="containsText" text="MODERADO">
      <formula>NOT(ISERROR(SEARCH("MODERADO",AU72)))</formula>
    </cfRule>
    <cfRule type="containsText" dxfId="1439" priority="53" operator="containsText" text="ALTO">
      <formula>NOT(ISERROR(SEARCH("ALTO",AU72)))</formula>
    </cfRule>
  </conditionalFormatting>
  <conditionalFormatting sqref="AU76">
    <cfRule type="containsText" dxfId="1438" priority="420" operator="containsText" text="BAJO">
      <formula>NOT(ISERROR(SEARCH("BAJO",AU76)))</formula>
    </cfRule>
    <cfRule type="containsText" dxfId="1437" priority="421" operator="containsText" text="MODERADO">
      <formula>NOT(ISERROR(SEARCH("MODERADO",AU76)))</formula>
    </cfRule>
    <cfRule type="containsText" dxfId="1436" priority="423" operator="containsText" text="EXTREMO">
      <formula>NOT(ISERROR(SEARCH("EXTREMO",AU76)))</formula>
    </cfRule>
    <cfRule type="containsText" dxfId="1435" priority="422" operator="containsText" text="ALTO">
      <formula>NOT(ISERROR(SEARCH("ALTO",AU76)))</formula>
    </cfRule>
  </conditionalFormatting>
  <conditionalFormatting sqref="AU80">
    <cfRule type="containsText" dxfId="1434" priority="449" operator="containsText" text="MODERADO">
      <formula>NOT(ISERROR(SEARCH("MODERADO",AU80)))</formula>
    </cfRule>
    <cfRule type="containsText" dxfId="1433" priority="448" operator="containsText" text="BAJO">
      <formula>NOT(ISERROR(SEARCH("BAJO",AU80)))</formula>
    </cfRule>
    <cfRule type="containsText" dxfId="1432" priority="450" operator="containsText" text="ALTO">
      <formula>NOT(ISERROR(SEARCH("ALTO",AU80)))</formula>
    </cfRule>
    <cfRule type="containsText" dxfId="1431" priority="451" operator="containsText" text="EXTREMO">
      <formula>NOT(ISERROR(SEARCH("EXTREMO",AU80)))</formula>
    </cfRule>
  </conditionalFormatting>
  <conditionalFormatting sqref="AU84">
    <cfRule type="containsText" dxfId="1430" priority="440" operator="containsText" text="BAJO">
      <formula>NOT(ISERROR(SEARCH("BAJO",AU84)))</formula>
    </cfRule>
    <cfRule type="containsText" dxfId="1429" priority="441" operator="containsText" text="MODERADO">
      <formula>NOT(ISERROR(SEARCH("MODERADO",AU84)))</formula>
    </cfRule>
    <cfRule type="containsText" dxfId="1428" priority="443" operator="containsText" text="EXTREMO">
      <formula>NOT(ISERROR(SEARCH("EXTREMO",AU84)))</formula>
    </cfRule>
    <cfRule type="containsText" dxfId="1427" priority="442" operator="containsText" text="ALTO">
      <formula>NOT(ISERROR(SEARCH("ALTO",AU84)))</formula>
    </cfRule>
  </conditionalFormatting>
  <conditionalFormatting sqref="AU88">
    <cfRule type="containsText" dxfId="1426" priority="433" operator="containsText" text="MODERADO">
      <formula>NOT(ISERROR(SEARCH("MODERADO",AU88)))</formula>
    </cfRule>
    <cfRule type="containsText" dxfId="1425" priority="435" operator="containsText" text="EXTREMO">
      <formula>NOT(ISERROR(SEARCH("EXTREMO",AU88)))</formula>
    </cfRule>
    <cfRule type="containsText" dxfId="1424" priority="432" operator="containsText" text="BAJO">
      <formula>NOT(ISERROR(SEARCH("BAJO",AU88)))</formula>
    </cfRule>
    <cfRule type="containsText" dxfId="1423" priority="434" operator="containsText" text="ALTO">
      <formula>NOT(ISERROR(SEARCH("ALTO",AU88)))</formula>
    </cfRule>
  </conditionalFormatting>
  <conditionalFormatting sqref="AU92">
    <cfRule type="containsText" dxfId="1422" priority="365" operator="containsText" text="BAJO">
      <formula>NOT(ISERROR(SEARCH("BAJO",AU92)))</formula>
    </cfRule>
    <cfRule type="containsText" dxfId="1421" priority="368" operator="containsText" text="EXTREMO">
      <formula>NOT(ISERROR(SEARCH("EXTREMO",AU92)))</formula>
    </cfRule>
    <cfRule type="containsText" dxfId="1420" priority="367" operator="containsText" text="ALTO">
      <formula>NOT(ISERROR(SEARCH("ALTO",AU92)))</formula>
    </cfRule>
    <cfRule type="containsText" dxfId="1419" priority="366" operator="containsText" text="MODERADO">
      <formula>NOT(ISERROR(SEARCH("MODERADO",AU92)))</formula>
    </cfRule>
  </conditionalFormatting>
  <conditionalFormatting sqref="AU96">
    <cfRule type="containsText" dxfId="1418" priority="396" operator="containsText" text="EXTREMO">
      <formula>NOT(ISERROR(SEARCH("EXTREMO",AU96)))</formula>
    </cfRule>
    <cfRule type="containsText" dxfId="1417" priority="395" operator="containsText" text="ALTO">
      <formula>NOT(ISERROR(SEARCH("ALTO",AU96)))</formula>
    </cfRule>
    <cfRule type="containsText" dxfId="1416" priority="393" operator="containsText" text="BAJO">
      <formula>NOT(ISERROR(SEARCH("BAJO",AU96)))</formula>
    </cfRule>
    <cfRule type="containsText" dxfId="1415" priority="394" operator="containsText" text="MODERADO">
      <formula>NOT(ISERROR(SEARCH("MODERADO",AU96)))</formula>
    </cfRule>
  </conditionalFormatting>
  <conditionalFormatting sqref="AU100">
    <cfRule type="containsText" dxfId="1414" priority="380" operator="containsText" text="EXTREMO">
      <formula>NOT(ISERROR(SEARCH("EXTREMO",AU100)))</formula>
    </cfRule>
    <cfRule type="containsText" dxfId="1413" priority="377" operator="containsText" text="BAJO">
      <formula>NOT(ISERROR(SEARCH("BAJO",AU100)))</formula>
    </cfRule>
    <cfRule type="containsText" dxfId="1412" priority="378" operator="containsText" text="MODERADO">
      <formula>NOT(ISERROR(SEARCH("MODERADO",AU100)))</formula>
    </cfRule>
    <cfRule type="containsText" dxfId="1411" priority="379" operator="containsText" text="ALTO">
      <formula>NOT(ISERROR(SEARCH("ALTO",AU100)))</formula>
    </cfRule>
  </conditionalFormatting>
  <conditionalFormatting sqref="AU104">
    <cfRule type="containsText" dxfId="1410" priority="188" operator="containsText" text="EXTREMO">
      <formula>NOT(ISERROR(SEARCH("EXTREMO",AU104)))</formula>
    </cfRule>
    <cfRule type="containsText" dxfId="1409" priority="187" operator="containsText" text="ALTO">
      <formula>NOT(ISERROR(SEARCH("ALTO",AU104)))</formula>
    </cfRule>
    <cfRule type="containsText" dxfId="1408" priority="185" operator="containsText" text="BAJO">
      <formula>NOT(ISERROR(SEARCH("BAJO",AU104)))</formula>
    </cfRule>
    <cfRule type="containsText" dxfId="1407" priority="186" operator="containsText" text="MODERADO">
      <formula>NOT(ISERROR(SEARCH("MODERADO",AU104)))</formula>
    </cfRule>
  </conditionalFormatting>
  <conditionalFormatting sqref="AU108">
    <cfRule type="containsText" dxfId="1406" priority="216" operator="containsText" text="EXTREMO">
      <formula>NOT(ISERROR(SEARCH("EXTREMO",AU108)))</formula>
    </cfRule>
    <cfRule type="containsText" dxfId="1405" priority="215" operator="containsText" text="ALTO">
      <formula>NOT(ISERROR(SEARCH("ALTO",AU108)))</formula>
    </cfRule>
    <cfRule type="containsText" dxfId="1404" priority="214" operator="containsText" text="MODERADO">
      <formula>NOT(ISERROR(SEARCH("MODERADO",AU108)))</formula>
    </cfRule>
    <cfRule type="containsText" dxfId="1403" priority="213" operator="containsText" text="BAJO">
      <formula>NOT(ISERROR(SEARCH("BAJO",AU108)))</formula>
    </cfRule>
  </conditionalFormatting>
  <conditionalFormatting sqref="AU112">
    <cfRule type="containsText" dxfId="1402" priority="206" operator="containsText" text="MODERADO">
      <formula>NOT(ISERROR(SEARCH("MODERADO",AU112)))</formula>
    </cfRule>
    <cfRule type="containsText" dxfId="1401" priority="208" operator="containsText" text="EXTREMO">
      <formula>NOT(ISERROR(SEARCH("EXTREMO",AU112)))</formula>
    </cfRule>
    <cfRule type="containsText" dxfId="1400" priority="205" operator="containsText" text="BAJO">
      <formula>NOT(ISERROR(SEARCH("BAJO",AU112)))</formula>
    </cfRule>
    <cfRule type="containsText" dxfId="1399" priority="207" operator="containsText" text="ALTO">
      <formula>NOT(ISERROR(SEARCH("ALTO",AU112)))</formula>
    </cfRule>
  </conditionalFormatting>
  <conditionalFormatting sqref="AU116">
    <cfRule type="containsText" dxfId="1398" priority="197" operator="containsText" text="BAJO">
      <formula>NOT(ISERROR(SEARCH("BAJO",AU116)))</formula>
    </cfRule>
    <cfRule type="containsText" dxfId="1397" priority="199" operator="containsText" text="ALTO">
      <formula>NOT(ISERROR(SEARCH("ALTO",AU116)))</formula>
    </cfRule>
    <cfRule type="containsText" dxfId="1396" priority="200" operator="containsText" text="EXTREMO">
      <formula>NOT(ISERROR(SEARCH("EXTREMO",AU116)))</formula>
    </cfRule>
    <cfRule type="containsText" dxfId="1395" priority="198" operator="containsText" text="MODERADO">
      <formula>NOT(ISERROR(SEARCH("MODERADO",AU116)))</formula>
    </cfRule>
  </conditionalFormatting>
  <conditionalFormatting sqref="AU120">
    <cfRule type="containsText" dxfId="1394" priority="302" operator="containsText" text="EXTREMO">
      <formula>NOT(ISERROR(SEARCH("EXTREMO",AU120)))</formula>
    </cfRule>
    <cfRule type="containsText" dxfId="1393" priority="299" operator="containsText" text="BAJO">
      <formula>NOT(ISERROR(SEARCH("BAJO",AU120)))</formula>
    </cfRule>
    <cfRule type="containsText" dxfId="1392" priority="300" operator="containsText" text="MODERADO">
      <formula>NOT(ISERROR(SEARCH("MODERADO",AU120)))</formula>
    </cfRule>
    <cfRule type="containsText" dxfId="1391" priority="301" operator="containsText" text="ALTO">
      <formula>NOT(ISERROR(SEARCH("ALTO",AU120)))</formula>
    </cfRule>
  </conditionalFormatting>
  <conditionalFormatting sqref="AU124">
    <cfRule type="containsText" dxfId="1390" priority="326" operator="containsText" text="EXTREMO">
      <formula>NOT(ISERROR(SEARCH("EXTREMO",AU124)))</formula>
    </cfRule>
    <cfRule type="containsText" dxfId="1389" priority="325" operator="containsText" text="ALTO">
      <formula>NOT(ISERROR(SEARCH("ALTO",AU124)))</formula>
    </cfRule>
    <cfRule type="containsText" dxfId="1388" priority="324" operator="containsText" text="MODERADO">
      <formula>NOT(ISERROR(SEARCH("MODERADO",AU124)))</formula>
    </cfRule>
    <cfRule type="containsText" dxfId="1387" priority="323" operator="containsText" text="BAJO">
      <formula>NOT(ISERROR(SEARCH("BAJO",AU124)))</formula>
    </cfRule>
  </conditionalFormatting>
  <conditionalFormatting sqref="AU128">
    <cfRule type="containsText" dxfId="1386" priority="315" operator="containsText" text="BAJO">
      <formula>NOT(ISERROR(SEARCH("BAJO",AU128)))</formula>
    </cfRule>
    <cfRule type="containsText" dxfId="1385" priority="316" operator="containsText" text="MODERADO">
      <formula>NOT(ISERROR(SEARCH("MODERADO",AU128)))</formula>
    </cfRule>
    <cfRule type="containsText" dxfId="1384" priority="317" operator="containsText" text="ALTO">
      <formula>NOT(ISERROR(SEARCH("ALTO",AU128)))</formula>
    </cfRule>
    <cfRule type="containsText" dxfId="1383" priority="318" operator="containsText" text="EXTREMO">
      <formula>NOT(ISERROR(SEARCH("EXTREMO",AU128)))</formula>
    </cfRule>
  </conditionalFormatting>
  <conditionalFormatting sqref="AU132">
    <cfRule type="containsText" dxfId="1382" priority="310" operator="containsText" text="EXTREMO">
      <formula>NOT(ISERROR(SEARCH("EXTREMO",AU132)))</formula>
    </cfRule>
    <cfRule type="containsText" dxfId="1381" priority="309" operator="containsText" text="ALTO">
      <formula>NOT(ISERROR(SEARCH("ALTO",AU132)))</formula>
    </cfRule>
    <cfRule type="containsText" dxfId="1380" priority="308" operator="containsText" text="MODERADO">
      <formula>NOT(ISERROR(SEARCH("MODERADO",AU132)))</formula>
    </cfRule>
    <cfRule type="containsText" dxfId="1379" priority="307" operator="containsText" text="BAJO">
      <formula>NOT(ISERROR(SEARCH("BAJO",AU132)))</formula>
    </cfRule>
  </conditionalFormatting>
  <conditionalFormatting sqref="AU136">
    <cfRule type="containsText" dxfId="1378" priority="27" operator="containsText" text="EXTREMO">
      <formula>NOT(ISERROR(SEARCH("EXTREMO",AU136)))</formula>
    </cfRule>
    <cfRule type="containsText" dxfId="1377" priority="26" operator="containsText" text="ALTO">
      <formula>NOT(ISERROR(SEARCH("ALTO",AU136)))</formula>
    </cfRule>
    <cfRule type="containsText" dxfId="1376" priority="25" operator="containsText" text="MODERADO">
      <formula>NOT(ISERROR(SEARCH("MODERADO",AU136)))</formula>
    </cfRule>
    <cfRule type="containsText" dxfId="1375" priority="24" operator="containsText" text="BAJO">
      <formula>NOT(ISERROR(SEARCH("BAJO",AU136)))</formula>
    </cfRule>
  </conditionalFormatting>
  <conditionalFormatting sqref="AU140">
    <cfRule type="containsText" dxfId="1374" priority="105" operator="containsText" text="ALTO">
      <formula>NOT(ISERROR(SEARCH("ALTO",AU140)))</formula>
    </cfRule>
    <cfRule type="containsText" dxfId="1373" priority="104" operator="containsText" text="MODERADO">
      <formula>NOT(ISERROR(SEARCH("MODERADO",AU140)))</formula>
    </cfRule>
    <cfRule type="containsText" dxfId="1372" priority="103" operator="containsText" text="BAJO">
      <formula>NOT(ISERROR(SEARCH("BAJO",AU140)))</formula>
    </cfRule>
    <cfRule type="containsText" dxfId="1371" priority="106" operator="containsText" text="EXTREMO">
      <formula>NOT(ISERROR(SEARCH("EXTREMO",AU140)))</formula>
    </cfRule>
  </conditionalFormatting>
  <conditionalFormatting sqref="AU144">
    <cfRule type="containsText" dxfId="1370" priority="156" operator="containsText" text="EXTREMO">
      <formula>NOT(ISERROR(SEARCH("EXTREMO",AU144)))</formula>
    </cfRule>
    <cfRule type="containsText" dxfId="1369" priority="154" operator="containsText" text="MODERADO">
      <formula>NOT(ISERROR(SEARCH("MODERADO",AU144)))</formula>
    </cfRule>
    <cfRule type="containsText" dxfId="1368" priority="155" operator="containsText" text="ALTO">
      <formula>NOT(ISERROR(SEARCH("ALTO",AU144)))</formula>
    </cfRule>
    <cfRule type="containsText" dxfId="1367" priority="153" operator="containsText" text="BAJO">
      <formula>NOT(ISERROR(SEARCH("BAJO",AU144)))</formula>
    </cfRule>
  </conditionalFormatting>
  <conditionalFormatting sqref="AU148">
    <cfRule type="containsText" dxfId="1366" priority="135" operator="containsText" text="BAJO">
      <formula>NOT(ISERROR(SEARCH("BAJO",AU148)))</formula>
    </cfRule>
    <cfRule type="containsText" dxfId="1365" priority="136" operator="containsText" text="MODERADO">
      <formula>NOT(ISERROR(SEARCH("MODERADO",AU148)))</formula>
    </cfRule>
    <cfRule type="containsText" dxfId="1364" priority="137" operator="containsText" text="ALTO">
      <formula>NOT(ISERROR(SEARCH("ALTO",AU148)))</formula>
    </cfRule>
    <cfRule type="containsText" dxfId="1363" priority="138" operator="containsText" text="EXTREMO">
      <formula>NOT(ISERROR(SEARCH("EXTREMO",AU148)))</formula>
    </cfRule>
  </conditionalFormatting>
  <conditionalFormatting sqref="AU152">
    <cfRule type="containsText" dxfId="1362" priority="260" operator="containsText" text="BAJO">
      <formula>NOT(ISERROR(SEARCH("BAJO",AU152)))</formula>
    </cfRule>
    <cfRule type="containsText" dxfId="1361" priority="261" operator="containsText" text="MODERADO">
      <formula>NOT(ISERROR(SEARCH("MODERADO",AU152)))</formula>
    </cfRule>
    <cfRule type="containsText" dxfId="1360" priority="262" operator="containsText" text="ALTO">
      <formula>NOT(ISERROR(SEARCH("ALTO",AU152)))</formula>
    </cfRule>
    <cfRule type="containsText" dxfId="1359" priority="263" operator="containsText" text="EXTREMO">
      <formula>NOT(ISERROR(SEARCH("EXTREMO",AU152)))</formula>
    </cfRule>
  </conditionalFormatting>
  <conditionalFormatting sqref="AU156">
    <cfRule type="containsText" dxfId="1358" priority="252" operator="containsText" text="BAJO">
      <formula>NOT(ISERROR(SEARCH("BAJO",AU156)))</formula>
    </cfRule>
    <cfRule type="containsText" dxfId="1357" priority="253" operator="containsText" text="MODERADO">
      <formula>NOT(ISERROR(SEARCH("MODERADO",AU156)))</formula>
    </cfRule>
    <cfRule type="containsText" dxfId="1356" priority="254" operator="containsText" text="ALTO">
      <formula>NOT(ISERROR(SEARCH("ALTO",AU156)))</formula>
    </cfRule>
    <cfRule type="containsText" dxfId="1355" priority="255" operator="containsText" text="EXTREMO">
      <formula>NOT(ISERROR(SEARCH("EXTREMO",AU156)))</formula>
    </cfRule>
  </conditionalFormatting>
  <conditionalFormatting sqref="AU160">
    <cfRule type="containsText" dxfId="1354" priority="271" operator="containsText" text="EXTREMO">
      <formula>NOT(ISERROR(SEARCH("EXTREMO",AU160)))</formula>
    </cfRule>
    <cfRule type="containsText" dxfId="1353" priority="270" operator="containsText" text="ALTO">
      <formula>NOT(ISERROR(SEARCH("ALTO",AU160)))</formula>
    </cfRule>
    <cfRule type="containsText" dxfId="1352" priority="269" operator="containsText" text="MODERADO">
      <formula>NOT(ISERROR(SEARCH("MODERADO",AU160)))</formula>
    </cfRule>
    <cfRule type="containsText" dxfId="1351" priority="268" operator="containsText" text="BAJO">
      <formula>NOT(ISERROR(SEARCH("BAJO",AU160)))</formula>
    </cfRule>
  </conditionalFormatting>
  <conditionalFormatting sqref="AU164">
    <cfRule type="containsText" dxfId="1350" priority="241" operator="containsText" text="MODERADO">
      <formula>NOT(ISERROR(SEARCH("MODERADO",AU164)))</formula>
    </cfRule>
    <cfRule type="containsText" dxfId="1349" priority="242" operator="containsText" text="ALTO">
      <formula>NOT(ISERROR(SEARCH("ALTO",AU164)))</formula>
    </cfRule>
    <cfRule type="containsText" dxfId="1348" priority="243" operator="containsText" text="EXTREMO">
      <formula>NOT(ISERROR(SEARCH("EXTREMO",AU164)))</formula>
    </cfRule>
    <cfRule type="containsText" dxfId="1347" priority="240" operator="containsText" text="BAJO">
      <formula>NOT(ISERROR(SEARCH("BAJO",AU164)))</formula>
    </cfRule>
  </conditionalFormatting>
  <conditionalFormatting sqref="BL16">
    <cfRule type="containsText" dxfId="1346" priority="724" operator="containsText" text="BAJO">
      <formula>NOT(ISERROR(SEARCH("BAJO",BL16)))</formula>
    </cfRule>
    <cfRule type="containsText" dxfId="1345" priority="725" operator="containsText" text="MODERADO">
      <formula>NOT(ISERROR(SEARCH("MODERADO",BL16)))</formula>
    </cfRule>
    <cfRule type="containsText" dxfId="1344" priority="726" operator="containsText" text="ALTO">
      <formula>NOT(ISERROR(SEARCH("ALTO",BL16)))</formula>
    </cfRule>
    <cfRule type="containsText" dxfId="1343" priority="727" operator="containsText" text="EXTREMO">
      <formula>NOT(ISERROR(SEARCH("EXTREMO",BL16)))</formula>
    </cfRule>
  </conditionalFormatting>
  <conditionalFormatting sqref="BL20 BL24">
    <cfRule type="containsText" dxfId="1342" priority="741" operator="containsText" text="BAJO">
      <formula>NOT(ISERROR(SEARCH("BAJO",BL20)))</formula>
    </cfRule>
    <cfRule type="containsText" dxfId="1341" priority="744" operator="containsText" text="EXTREMO">
      <formula>NOT(ISERROR(SEARCH("EXTREMO",BL20)))</formula>
    </cfRule>
    <cfRule type="containsText" dxfId="1340" priority="743" operator="containsText" text="ALTO">
      <formula>NOT(ISERROR(SEARCH("ALTO",BL20)))</formula>
    </cfRule>
    <cfRule type="containsText" dxfId="1339" priority="742" operator="containsText" text="MODERADO">
      <formula>NOT(ISERROR(SEARCH("MODERADO",BL20)))</formula>
    </cfRule>
  </conditionalFormatting>
  <conditionalFormatting sqref="BL28">
    <cfRule type="containsText" dxfId="1338" priority="695" operator="containsText" text="EXTREMO">
      <formula>NOT(ISERROR(SEARCH("EXTREMO",BL28)))</formula>
    </cfRule>
    <cfRule type="containsText" dxfId="1337" priority="692" operator="containsText" text="BAJO">
      <formula>NOT(ISERROR(SEARCH("BAJO",BL28)))</formula>
    </cfRule>
    <cfRule type="containsText" dxfId="1336" priority="693" operator="containsText" text="MODERADO">
      <formula>NOT(ISERROR(SEARCH("MODERADO",BL28)))</formula>
    </cfRule>
    <cfRule type="containsText" dxfId="1335" priority="694" operator="containsText" text="ALTO">
      <formula>NOT(ISERROR(SEARCH("ALTO",BL28)))</formula>
    </cfRule>
  </conditionalFormatting>
  <conditionalFormatting sqref="BL32">
    <cfRule type="containsText" dxfId="1334" priority="663" operator="containsText" text="EXTREMO">
      <formula>NOT(ISERROR(SEARCH("EXTREMO",BL32)))</formula>
    </cfRule>
    <cfRule type="containsText" dxfId="1333" priority="662" operator="containsText" text="ALTO">
      <formula>NOT(ISERROR(SEARCH("ALTO",BL32)))</formula>
    </cfRule>
    <cfRule type="containsText" dxfId="1332" priority="661" operator="containsText" text="MODERADO">
      <formula>NOT(ISERROR(SEARCH("MODERADO",BL32)))</formula>
    </cfRule>
    <cfRule type="containsText" dxfId="1331" priority="660" operator="containsText" text="BAJO">
      <formula>NOT(ISERROR(SEARCH("BAJO",BL32)))</formula>
    </cfRule>
  </conditionalFormatting>
  <conditionalFormatting sqref="BL36">
    <cfRule type="containsText" dxfId="1330" priority="633" operator="containsText" text="BAJO">
      <formula>NOT(ISERROR(SEARCH("BAJO",BL36)))</formula>
    </cfRule>
    <cfRule type="containsText" dxfId="1329" priority="636" operator="containsText" text="EXTREMO">
      <formula>NOT(ISERROR(SEARCH("EXTREMO",BL36)))</formula>
    </cfRule>
    <cfRule type="containsText" dxfId="1328" priority="635" operator="containsText" text="ALTO">
      <formula>NOT(ISERROR(SEARCH("ALTO",BL36)))</formula>
    </cfRule>
    <cfRule type="containsText" dxfId="1327" priority="634" operator="containsText" text="MODERADO">
      <formula>NOT(ISERROR(SEARCH("MODERADO",BL36)))</formula>
    </cfRule>
  </conditionalFormatting>
  <conditionalFormatting sqref="BL40 BL44 BL48 BL52">
    <cfRule type="containsText" dxfId="1326" priority="570" operator="containsText" text="EXTREMO">
      <formula>NOT(ISERROR(SEARCH("EXTREMO",BL40)))</formula>
    </cfRule>
    <cfRule type="containsText" dxfId="1325" priority="567" operator="containsText" text="BAJO">
      <formula>NOT(ISERROR(SEARCH("BAJO",BL40)))</formula>
    </cfRule>
    <cfRule type="containsText" dxfId="1324" priority="568" operator="containsText" text="MODERADO">
      <formula>NOT(ISERROR(SEARCH("MODERADO",BL40)))</formula>
    </cfRule>
    <cfRule type="containsText" dxfId="1323" priority="569" operator="containsText" text="ALTO">
      <formula>NOT(ISERROR(SEARCH("ALTO",BL40)))</formula>
    </cfRule>
  </conditionalFormatting>
  <conditionalFormatting sqref="BL56">
    <cfRule type="containsText" dxfId="1322" priority="470" operator="containsText" text="EXTREMO">
      <formula>NOT(ISERROR(SEARCH("EXTREMO",BL56)))</formula>
    </cfRule>
    <cfRule type="containsText" dxfId="1321" priority="469" operator="containsText" text="ALTO">
      <formula>NOT(ISERROR(SEARCH("ALTO",BL56)))</formula>
    </cfRule>
    <cfRule type="containsText" dxfId="1320" priority="468" operator="containsText" text="MODERADO">
      <formula>NOT(ISERROR(SEARCH("MODERADO",BL56)))</formula>
    </cfRule>
    <cfRule type="containsText" dxfId="1319" priority="467" operator="containsText" text="BAJO">
      <formula>NOT(ISERROR(SEARCH("BAJO",BL56)))</formula>
    </cfRule>
  </conditionalFormatting>
  <conditionalFormatting sqref="BL60 BL64 BL68">
    <cfRule type="containsText" dxfId="1318" priority="502" operator="containsText" text="EXTREMO">
      <formula>NOT(ISERROR(SEARCH("EXTREMO",BL60)))</formula>
    </cfRule>
    <cfRule type="containsText" dxfId="1317" priority="501" operator="containsText" text="ALTO">
      <formula>NOT(ISERROR(SEARCH("ALTO",BL60)))</formula>
    </cfRule>
    <cfRule type="containsText" dxfId="1316" priority="500" operator="containsText" text="MODERADO">
      <formula>NOT(ISERROR(SEARCH("MODERADO",BL60)))</formula>
    </cfRule>
    <cfRule type="containsText" dxfId="1315" priority="499" operator="containsText" text="BAJO">
      <formula>NOT(ISERROR(SEARCH("BAJO",BL60)))</formula>
    </cfRule>
  </conditionalFormatting>
  <conditionalFormatting sqref="BL72">
    <cfRule type="containsText" dxfId="1314" priority="36" operator="containsText" text="EXTREMO">
      <formula>NOT(ISERROR(SEARCH("EXTREMO",BL72)))</formula>
    </cfRule>
    <cfRule type="containsText" dxfId="1313" priority="33" operator="containsText" text="BAJO">
      <formula>NOT(ISERROR(SEARCH("BAJO",BL72)))</formula>
    </cfRule>
    <cfRule type="containsText" dxfId="1312" priority="34" operator="containsText" text="MODERADO">
      <formula>NOT(ISERROR(SEARCH("MODERADO",BL72)))</formula>
    </cfRule>
    <cfRule type="containsText" dxfId="1311" priority="35" operator="containsText" text="ALTO">
      <formula>NOT(ISERROR(SEARCH("ALTO",BL72)))</formula>
    </cfRule>
  </conditionalFormatting>
  <conditionalFormatting sqref="BL76">
    <cfRule type="containsText" dxfId="1310" priority="407" operator="containsText" text="BAJO">
      <formula>NOT(ISERROR(SEARCH("BAJO",BL76)))</formula>
    </cfRule>
    <cfRule type="containsText" dxfId="1309" priority="408" operator="containsText" text="MODERADO">
      <formula>NOT(ISERROR(SEARCH("MODERADO",BL76)))</formula>
    </cfRule>
    <cfRule type="containsText" dxfId="1308" priority="409" operator="containsText" text="ALTO">
      <formula>NOT(ISERROR(SEARCH("ALTO",BL76)))</formula>
    </cfRule>
    <cfRule type="containsText" dxfId="1307" priority="410" operator="containsText" text="EXTREMO">
      <formula>NOT(ISERROR(SEARCH("EXTREMO",BL76)))</formula>
    </cfRule>
  </conditionalFormatting>
  <conditionalFormatting sqref="BL80 BL84 BL88">
    <cfRule type="containsText" dxfId="1306" priority="427" operator="containsText" text="EXTREMO">
      <formula>NOT(ISERROR(SEARCH("EXTREMO",BL80)))</formula>
    </cfRule>
    <cfRule type="containsText" dxfId="1305" priority="424" operator="containsText" text="BAJO">
      <formula>NOT(ISERROR(SEARCH("BAJO",BL80)))</formula>
    </cfRule>
    <cfRule type="containsText" dxfId="1304" priority="425" operator="containsText" text="MODERADO">
      <formula>NOT(ISERROR(SEARCH("MODERADO",BL80)))</formula>
    </cfRule>
    <cfRule type="containsText" dxfId="1303" priority="426" operator="containsText" text="ALTO">
      <formula>NOT(ISERROR(SEARCH("ALTO",BL80)))</formula>
    </cfRule>
  </conditionalFormatting>
  <conditionalFormatting sqref="BL92">
    <cfRule type="containsText" dxfId="1302" priority="350" operator="containsText" text="EXTREMO">
      <formula>NOT(ISERROR(SEARCH("EXTREMO",BL92)))</formula>
    </cfRule>
    <cfRule type="containsText" dxfId="1301" priority="349" operator="containsText" text="ALTO">
      <formula>NOT(ISERROR(SEARCH("ALTO",BL92)))</formula>
    </cfRule>
    <cfRule type="containsText" dxfId="1300" priority="348" operator="containsText" text="MODERADO">
      <formula>NOT(ISERROR(SEARCH("MODERADO",BL92)))</formula>
    </cfRule>
    <cfRule type="containsText" dxfId="1299" priority="347" operator="containsText" text="BAJO">
      <formula>NOT(ISERROR(SEARCH("BAJO",BL92)))</formula>
    </cfRule>
  </conditionalFormatting>
  <conditionalFormatting sqref="BL96 BL100">
    <cfRule type="containsText" dxfId="1298" priority="372" operator="containsText" text="EXTREMO">
      <formula>NOT(ISERROR(SEARCH("EXTREMO",BL96)))</formula>
    </cfRule>
    <cfRule type="containsText" dxfId="1297" priority="371" operator="containsText" text="ALTO">
      <formula>NOT(ISERROR(SEARCH("ALTO",BL96)))</formula>
    </cfRule>
    <cfRule type="containsText" dxfId="1296" priority="370" operator="containsText" text="MODERADO">
      <formula>NOT(ISERROR(SEARCH("MODERADO",BL96)))</formula>
    </cfRule>
    <cfRule type="containsText" dxfId="1295" priority="369" operator="containsText" text="BAJO">
      <formula>NOT(ISERROR(SEARCH("BAJO",BL96)))</formula>
    </cfRule>
  </conditionalFormatting>
  <conditionalFormatting sqref="BL104">
    <cfRule type="containsText" dxfId="1294" priority="174" operator="containsText" text="ALTO">
      <formula>NOT(ISERROR(SEARCH("ALTO",BL104)))</formula>
    </cfRule>
    <cfRule type="containsText" dxfId="1293" priority="175" operator="containsText" text="EXTREMO">
      <formula>NOT(ISERROR(SEARCH("EXTREMO",BL104)))</formula>
    </cfRule>
    <cfRule type="containsText" dxfId="1292" priority="172" operator="containsText" text="BAJO">
      <formula>NOT(ISERROR(SEARCH("BAJO",BL104)))</formula>
    </cfRule>
    <cfRule type="containsText" dxfId="1291" priority="173" operator="containsText" text="MODERADO">
      <formula>NOT(ISERROR(SEARCH("MODERADO",BL104)))</formula>
    </cfRule>
  </conditionalFormatting>
  <conditionalFormatting sqref="BL108 BL112 BL116">
    <cfRule type="containsText" dxfId="1290" priority="192" operator="containsText" text="EXTREMO">
      <formula>NOT(ISERROR(SEARCH("EXTREMO",BL108)))</formula>
    </cfRule>
    <cfRule type="containsText" dxfId="1289" priority="191" operator="containsText" text="ALTO">
      <formula>NOT(ISERROR(SEARCH("ALTO",BL108)))</formula>
    </cfRule>
    <cfRule type="containsText" dxfId="1288" priority="190" operator="containsText" text="MODERADO">
      <formula>NOT(ISERROR(SEARCH("MODERADO",BL108)))</formula>
    </cfRule>
    <cfRule type="containsText" dxfId="1287" priority="189" operator="containsText" text="BAJO">
      <formula>NOT(ISERROR(SEARCH("BAJO",BL108)))</formula>
    </cfRule>
  </conditionalFormatting>
  <conditionalFormatting sqref="BL120">
    <cfRule type="containsText" dxfId="1286" priority="288" operator="containsText" text="ALTO">
      <formula>NOT(ISERROR(SEARCH("ALTO",BL120)))</formula>
    </cfRule>
    <cfRule type="containsText" dxfId="1285" priority="286" operator="containsText" text="BAJO">
      <formula>NOT(ISERROR(SEARCH("BAJO",BL120)))</formula>
    </cfRule>
    <cfRule type="containsText" dxfId="1284" priority="289" operator="containsText" text="EXTREMO">
      <formula>NOT(ISERROR(SEARCH("EXTREMO",BL120)))</formula>
    </cfRule>
    <cfRule type="containsText" dxfId="1283" priority="287" operator="containsText" text="MODERADO">
      <formula>NOT(ISERROR(SEARCH("MODERADO",BL120)))</formula>
    </cfRule>
  </conditionalFormatting>
  <conditionalFormatting sqref="BL124 BL128 BL132">
    <cfRule type="containsText" dxfId="1282" priority="305" operator="containsText" text="ALTO">
      <formula>NOT(ISERROR(SEARCH("ALTO",BL124)))</formula>
    </cfRule>
    <cfRule type="containsText" dxfId="1281" priority="303" operator="containsText" text="BAJO">
      <formula>NOT(ISERROR(SEARCH("BAJO",BL124)))</formula>
    </cfRule>
    <cfRule type="containsText" dxfId="1280" priority="306" operator="containsText" text="EXTREMO">
      <formula>NOT(ISERROR(SEARCH("EXTREMO",BL124)))</formula>
    </cfRule>
    <cfRule type="containsText" dxfId="1279" priority="304" operator="containsText" text="MODERADO">
      <formula>NOT(ISERROR(SEARCH("MODERADO",BL124)))</formula>
    </cfRule>
  </conditionalFormatting>
  <conditionalFormatting sqref="BL136">
    <cfRule type="containsText" dxfId="1278" priority="17" operator="containsText" text="MODERADO">
      <formula>NOT(ISERROR(SEARCH("MODERADO",BL136)))</formula>
    </cfRule>
    <cfRule type="containsText" dxfId="1277" priority="18" operator="containsText" text="ALTO">
      <formula>NOT(ISERROR(SEARCH("ALTO",BL136)))</formula>
    </cfRule>
    <cfRule type="containsText" dxfId="1276" priority="19" operator="containsText" text="EXTREMO">
      <formula>NOT(ISERROR(SEARCH("EXTREMO",BL136)))</formula>
    </cfRule>
    <cfRule type="containsText" dxfId="1275" priority="16" operator="containsText" text="BAJO">
      <formula>NOT(ISERROR(SEARCH("BAJO",BL136)))</formula>
    </cfRule>
  </conditionalFormatting>
  <conditionalFormatting sqref="BL140">
    <cfRule type="containsText" dxfId="1274" priority="85" operator="containsText" text="BAJO">
      <formula>NOT(ISERROR(SEARCH("BAJO",BL140)))</formula>
    </cfRule>
    <cfRule type="containsText" dxfId="1273" priority="88" operator="containsText" text="EXTREMO">
      <formula>NOT(ISERROR(SEARCH("EXTREMO",BL140)))</formula>
    </cfRule>
    <cfRule type="containsText" dxfId="1272" priority="86" operator="containsText" text="MODERADO">
      <formula>NOT(ISERROR(SEARCH("MODERADO",BL140)))</formula>
    </cfRule>
    <cfRule type="containsText" dxfId="1271" priority="87" operator="containsText" text="ALTO">
      <formula>NOT(ISERROR(SEARCH("ALTO",BL140)))</formula>
    </cfRule>
  </conditionalFormatting>
  <conditionalFormatting sqref="BL144 BL148">
    <cfRule type="containsText" dxfId="1270" priority="120" operator="containsText" text="EXTREMO">
      <formula>NOT(ISERROR(SEARCH("EXTREMO",BL144)))</formula>
    </cfRule>
    <cfRule type="containsText" dxfId="1269" priority="119" operator="containsText" text="ALTO">
      <formula>NOT(ISERROR(SEARCH("ALTO",BL144)))</formula>
    </cfRule>
    <cfRule type="containsText" dxfId="1268" priority="117" operator="containsText" text="BAJO">
      <formula>NOT(ISERROR(SEARCH("BAJO",BL144)))</formula>
    </cfRule>
    <cfRule type="containsText" dxfId="1267" priority="118" operator="containsText" text="MODERADO">
      <formula>NOT(ISERROR(SEARCH("MODERADO",BL144)))</formula>
    </cfRule>
  </conditionalFormatting>
  <conditionalFormatting sqref="BL152 BL156 BL160">
    <cfRule type="containsText" dxfId="1266" priority="247" operator="containsText" text="EXTREMO">
      <formula>NOT(ISERROR(SEARCH("EXTREMO",BL152)))</formula>
    </cfRule>
    <cfRule type="containsText" dxfId="1265" priority="244" operator="containsText" text="BAJO">
      <formula>NOT(ISERROR(SEARCH("BAJO",BL152)))</formula>
    </cfRule>
    <cfRule type="containsText" dxfId="1264" priority="245" operator="containsText" text="MODERADO">
      <formula>NOT(ISERROR(SEARCH("MODERADO",BL152)))</formula>
    </cfRule>
    <cfRule type="containsText" dxfId="1263" priority="246" operator="containsText" text="ALTO">
      <formula>NOT(ISERROR(SEARCH("ALTO",BL152)))</formula>
    </cfRule>
  </conditionalFormatting>
  <conditionalFormatting sqref="BL164">
    <cfRule type="containsText" dxfId="1262" priority="228" operator="containsText" text="MODERADO">
      <formula>NOT(ISERROR(SEARCH("MODERADO",BL164)))</formula>
    </cfRule>
    <cfRule type="containsText" dxfId="1261" priority="229" operator="containsText" text="ALTO">
      <formula>NOT(ISERROR(SEARCH("ALTO",BL164)))</formula>
    </cfRule>
    <cfRule type="containsText" dxfId="1260" priority="230" operator="containsText" text="EXTREMO">
      <formula>NOT(ISERROR(SEARCH("EXTREMO",BL164)))</formula>
    </cfRule>
    <cfRule type="containsText" dxfId="1259" priority="227" operator="containsText" text="BAJO">
      <formula>NOT(ISERROR(SEARCH("BAJO",BL164)))</formula>
    </cfRule>
  </conditionalFormatting>
  <conditionalFormatting sqref="BM16">
    <cfRule type="containsText" dxfId="1258" priority="729" operator="containsText" text="RIESGO MODERADO">
      <formula>NOT(ISERROR(SEARCH("RIESGO MODERADO",BM16)))</formula>
    </cfRule>
    <cfRule type="containsText" dxfId="1257" priority="731" operator="containsText" text="RIESGO EXTREMO">
      <formula>NOT(ISERROR(SEARCH("RIESGO EXTREMO",BM16)))</formula>
    </cfRule>
    <cfRule type="containsText" dxfId="1256" priority="728" operator="containsText" text="RIESGO BAJO">
      <formula>NOT(ISERROR(SEARCH("RIESGO BAJO",BM16)))</formula>
    </cfRule>
    <cfRule type="containsText" dxfId="1255" priority="730" operator="containsText" text="RIESGO ALTO">
      <formula>NOT(ISERROR(SEARCH("RIESGO ALTO",BM16)))</formula>
    </cfRule>
  </conditionalFormatting>
  <conditionalFormatting sqref="BM20">
    <cfRule type="containsText" dxfId="1254" priority="801" operator="containsText" text="RIESGO BAJO">
      <formula>NOT(ISERROR(SEARCH("RIESGO BAJO",BM20)))</formula>
    </cfRule>
    <cfRule type="containsText" dxfId="1253" priority="802" operator="containsText" text="RIESGO MODERADO">
      <formula>NOT(ISERROR(SEARCH("RIESGO MODERADO",BM20)))</formula>
    </cfRule>
    <cfRule type="containsText" dxfId="1252" priority="803" operator="containsText" text="RIESGO ALTO">
      <formula>NOT(ISERROR(SEARCH("RIESGO ALTO",BM20)))</formula>
    </cfRule>
    <cfRule type="containsText" dxfId="1251" priority="804" operator="containsText" text="RIESGO EXTREMO">
      <formula>NOT(ISERROR(SEARCH("RIESGO EXTREMO",BM20)))</formula>
    </cfRule>
  </conditionalFormatting>
  <conditionalFormatting sqref="BM24">
    <cfRule type="containsText" dxfId="1250" priority="787" operator="containsText" text="RIESGO ALTO">
      <formula>NOT(ISERROR(SEARCH("RIESGO ALTO",BM24)))</formula>
    </cfRule>
    <cfRule type="containsText" dxfId="1249" priority="788" operator="containsText" text="RIESGO EXTREMO">
      <formula>NOT(ISERROR(SEARCH("RIESGO EXTREMO",BM24)))</formula>
    </cfRule>
    <cfRule type="containsText" dxfId="1248" priority="786" operator="containsText" text="RIESGO MODERADO">
      <formula>NOT(ISERROR(SEARCH("RIESGO MODERADO",BM24)))</formula>
    </cfRule>
    <cfRule type="containsText" dxfId="1247" priority="785" operator="containsText" text="RIESGO BAJO">
      <formula>NOT(ISERROR(SEARCH("RIESGO BAJO",BM24)))</formula>
    </cfRule>
  </conditionalFormatting>
  <conditionalFormatting sqref="BM28">
    <cfRule type="containsText" dxfId="1246" priority="699" operator="containsText" text="RIESGO EXTREMO">
      <formula>NOT(ISERROR(SEARCH("RIESGO EXTREMO",BM28)))</formula>
    </cfRule>
    <cfRule type="containsText" dxfId="1245" priority="698" operator="containsText" text="RIESGO ALTO">
      <formula>NOT(ISERROR(SEARCH("RIESGO ALTO",BM28)))</formula>
    </cfRule>
    <cfRule type="containsText" dxfId="1244" priority="696" operator="containsText" text="RIESGO BAJO">
      <formula>NOT(ISERROR(SEARCH("RIESGO BAJO",BM28)))</formula>
    </cfRule>
    <cfRule type="containsText" dxfId="1243" priority="697" operator="containsText" text="RIESGO MODERADO">
      <formula>NOT(ISERROR(SEARCH("RIESGO MODERADO",BM28)))</formula>
    </cfRule>
  </conditionalFormatting>
  <conditionalFormatting sqref="BM32">
    <cfRule type="containsText" dxfId="1242" priority="667" operator="containsText" text="RIESGO EXTREMO">
      <formula>NOT(ISERROR(SEARCH("RIESGO EXTREMO",BM32)))</formula>
    </cfRule>
    <cfRule type="containsText" dxfId="1241" priority="666" operator="containsText" text="RIESGO ALTO">
      <formula>NOT(ISERROR(SEARCH("RIESGO ALTO",BM32)))</formula>
    </cfRule>
    <cfRule type="containsText" dxfId="1240" priority="664" operator="containsText" text="RIESGO BAJO">
      <formula>NOT(ISERROR(SEARCH("RIESGO BAJO",BM32)))</formula>
    </cfRule>
    <cfRule type="containsText" dxfId="1239" priority="665" operator="containsText" text="RIESGO MODERADO">
      <formula>NOT(ISERROR(SEARCH("RIESGO MODERADO",BM32)))</formula>
    </cfRule>
  </conditionalFormatting>
  <conditionalFormatting sqref="BM36">
    <cfRule type="containsText" dxfId="1238" priority="640" operator="containsText" text="RIESGO EXTREMO">
      <formula>NOT(ISERROR(SEARCH("RIESGO EXTREMO",BM36)))</formula>
    </cfRule>
    <cfRule type="containsText" dxfId="1237" priority="639" operator="containsText" text="RIESGO ALTO">
      <formula>NOT(ISERROR(SEARCH("RIESGO ALTO",BM36)))</formula>
    </cfRule>
    <cfRule type="containsText" dxfId="1236" priority="638" operator="containsText" text="RIESGO MODERADO">
      <formula>NOT(ISERROR(SEARCH("RIESGO MODERADO",BM36)))</formula>
    </cfRule>
    <cfRule type="containsText" dxfId="1235" priority="637" operator="containsText" text="RIESGO BAJO">
      <formula>NOT(ISERROR(SEARCH("RIESGO BAJO",BM36)))</formula>
    </cfRule>
  </conditionalFormatting>
  <conditionalFormatting sqref="BM40">
    <cfRule type="containsText" dxfId="1234" priority="608" operator="containsText" text="RIESGO EXTREMO">
      <formula>NOT(ISERROR(SEARCH("RIESGO EXTREMO",BM40)))</formula>
    </cfRule>
    <cfRule type="containsText" dxfId="1233" priority="606" operator="containsText" text="RIESGO MODERADO">
      <formula>NOT(ISERROR(SEARCH("RIESGO MODERADO",BM40)))</formula>
    </cfRule>
    <cfRule type="containsText" dxfId="1232" priority="605" operator="containsText" text="RIESGO BAJO">
      <formula>NOT(ISERROR(SEARCH("RIESGO BAJO",BM40)))</formula>
    </cfRule>
    <cfRule type="containsText" dxfId="1231" priority="607" operator="containsText" text="RIESGO ALTO">
      <formula>NOT(ISERROR(SEARCH("RIESGO ALTO",BM40)))</formula>
    </cfRule>
  </conditionalFormatting>
  <conditionalFormatting sqref="BM44">
    <cfRule type="containsText" dxfId="1230" priority="600" operator="containsText" text="RIESGO EXTREMO">
      <formula>NOT(ISERROR(SEARCH("RIESGO EXTREMO",BM44)))</formula>
    </cfRule>
    <cfRule type="containsText" dxfId="1229" priority="597" operator="containsText" text="RIESGO BAJO">
      <formula>NOT(ISERROR(SEARCH("RIESGO BAJO",BM44)))</formula>
    </cfRule>
    <cfRule type="containsText" dxfId="1228" priority="598" operator="containsText" text="RIESGO MODERADO">
      <formula>NOT(ISERROR(SEARCH("RIESGO MODERADO",BM44)))</formula>
    </cfRule>
    <cfRule type="containsText" dxfId="1227" priority="599" operator="containsText" text="RIESGO ALTO">
      <formula>NOT(ISERROR(SEARCH("RIESGO ALTO",BM44)))</formula>
    </cfRule>
  </conditionalFormatting>
  <conditionalFormatting sqref="BM48">
    <cfRule type="containsText" dxfId="1226" priority="591" operator="containsText" text="RIESGO ALTO">
      <formula>NOT(ISERROR(SEARCH("RIESGO ALTO",BM48)))</formula>
    </cfRule>
    <cfRule type="containsText" dxfId="1225" priority="592" operator="containsText" text="RIESGO EXTREMO">
      <formula>NOT(ISERROR(SEARCH("RIESGO EXTREMO",BM48)))</formula>
    </cfRule>
    <cfRule type="containsText" dxfId="1224" priority="590" operator="containsText" text="RIESGO MODERADO">
      <formula>NOT(ISERROR(SEARCH("RIESGO MODERADO",BM48)))</formula>
    </cfRule>
    <cfRule type="containsText" dxfId="1223" priority="589" operator="containsText" text="RIESGO BAJO">
      <formula>NOT(ISERROR(SEARCH("RIESGO BAJO",BM48)))</formula>
    </cfRule>
  </conditionalFormatting>
  <conditionalFormatting sqref="BM52">
    <cfRule type="containsText" dxfId="1222" priority="582" operator="containsText" text="RIESGO MODERADO">
      <formula>NOT(ISERROR(SEARCH("RIESGO MODERADO",BM52)))</formula>
    </cfRule>
    <cfRule type="containsText" dxfId="1221" priority="581" operator="containsText" text="RIESGO BAJO">
      <formula>NOT(ISERROR(SEARCH("RIESGO BAJO",BM52)))</formula>
    </cfRule>
    <cfRule type="containsText" dxfId="1220" priority="583" operator="containsText" text="RIESGO ALTO">
      <formula>NOT(ISERROR(SEARCH("RIESGO ALTO",BM52)))</formula>
    </cfRule>
    <cfRule type="containsText" dxfId="1219" priority="584" operator="containsText" text="RIESGO EXTREMO">
      <formula>NOT(ISERROR(SEARCH("RIESGO EXTREMO",BM52)))</formula>
    </cfRule>
  </conditionalFormatting>
  <conditionalFormatting sqref="BM56">
    <cfRule type="containsText" dxfId="1218" priority="474" operator="containsText" text="RIESGO EXTREMO">
      <formula>NOT(ISERROR(SEARCH("RIESGO EXTREMO",BM56)))</formula>
    </cfRule>
    <cfRule type="containsText" dxfId="1217" priority="473" operator="containsText" text="RIESGO ALTO">
      <formula>NOT(ISERROR(SEARCH("RIESGO ALTO",BM56)))</formula>
    </cfRule>
    <cfRule type="containsText" dxfId="1216" priority="472" operator="containsText" text="RIESGO MODERADO">
      <formula>NOT(ISERROR(SEARCH("RIESGO MODERADO",BM56)))</formula>
    </cfRule>
    <cfRule type="containsText" dxfId="1215" priority="471" operator="containsText" text="RIESGO BAJO">
      <formula>NOT(ISERROR(SEARCH("RIESGO BAJO",BM56)))</formula>
    </cfRule>
  </conditionalFormatting>
  <conditionalFormatting sqref="BM60">
    <cfRule type="containsText" dxfId="1214" priority="539" operator="containsText" text="RIESGO BAJO">
      <formula>NOT(ISERROR(SEARCH("RIESGO BAJO",BM60)))</formula>
    </cfRule>
    <cfRule type="containsText" dxfId="1213" priority="542" operator="containsText" text="RIESGO EXTREMO">
      <formula>NOT(ISERROR(SEARCH("RIESGO EXTREMO",BM60)))</formula>
    </cfRule>
    <cfRule type="containsText" dxfId="1212" priority="541" operator="containsText" text="RIESGO ALTO">
      <formula>NOT(ISERROR(SEARCH("RIESGO ALTO",BM60)))</formula>
    </cfRule>
    <cfRule type="containsText" dxfId="1211" priority="540" operator="containsText" text="RIESGO MODERADO">
      <formula>NOT(ISERROR(SEARCH("RIESGO MODERADO",BM60)))</formula>
    </cfRule>
  </conditionalFormatting>
  <conditionalFormatting sqref="BM64">
    <cfRule type="containsText" dxfId="1210" priority="521" operator="containsText" text="RIESGO BAJO">
      <formula>NOT(ISERROR(SEARCH("RIESGO BAJO",BM64)))</formula>
    </cfRule>
    <cfRule type="containsText" dxfId="1209" priority="522" operator="containsText" text="RIESGO MODERADO">
      <formula>NOT(ISERROR(SEARCH("RIESGO MODERADO",BM64)))</formula>
    </cfRule>
    <cfRule type="containsText" dxfId="1208" priority="523" operator="containsText" text="RIESGO ALTO">
      <formula>NOT(ISERROR(SEARCH("RIESGO ALTO",BM64)))</formula>
    </cfRule>
    <cfRule type="containsText" dxfId="1207" priority="524" operator="containsText" text="RIESGO EXTREMO">
      <formula>NOT(ISERROR(SEARCH("RIESGO EXTREMO",BM64)))</formula>
    </cfRule>
  </conditionalFormatting>
  <conditionalFormatting sqref="BM68">
    <cfRule type="containsText" dxfId="1206" priority="506" operator="containsText" text="RIESGO EXTREMO">
      <formula>NOT(ISERROR(SEARCH("RIESGO EXTREMO",BM68)))</formula>
    </cfRule>
    <cfRule type="containsText" dxfId="1205" priority="505" operator="containsText" text="RIESGO ALTO">
      <formula>NOT(ISERROR(SEARCH("RIESGO ALTO",BM68)))</formula>
    </cfRule>
    <cfRule type="containsText" dxfId="1204" priority="504" operator="containsText" text="RIESGO MODERADO">
      <formula>NOT(ISERROR(SEARCH("RIESGO MODERADO",BM68)))</formula>
    </cfRule>
    <cfRule type="containsText" dxfId="1203" priority="503" operator="containsText" text="RIESGO BAJO">
      <formula>NOT(ISERROR(SEARCH("RIESGO BAJO",BM68)))</formula>
    </cfRule>
  </conditionalFormatting>
  <conditionalFormatting sqref="BM72">
    <cfRule type="containsText" dxfId="1202" priority="37" operator="containsText" text="RIESGO BAJO">
      <formula>NOT(ISERROR(SEARCH("RIESGO BAJO",BM72)))</formula>
    </cfRule>
    <cfRule type="containsText" dxfId="1201" priority="38" operator="containsText" text="RIESGO MODERADO">
      <formula>NOT(ISERROR(SEARCH("RIESGO MODERADO",BM72)))</formula>
    </cfRule>
    <cfRule type="containsText" dxfId="1200" priority="39" operator="containsText" text="RIESGO ALTO">
      <formula>NOT(ISERROR(SEARCH("RIESGO ALTO",BM72)))</formula>
    </cfRule>
    <cfRule type="containsText" dxfId="1199" priority="40" operator="containsText" text="RIESGO EXTREMO">
      <formula>NOT(ISERROR(SEARCH("RIESGO EXTREMO",BM72)))</formula>
    </cfRule>
  </conditionalFormatting>
  <conditionalFormatting sqref="BM76">
    <cfRule type="containsText" dxfId="1198" priority="411" operator="containsText" text="RIESGO BAJO">
      <formula>NOT(ISERROR(SEARCH("RIESGO BAJO",BM76)))</formula>
    </cfRule>
    <cfRule type="containsText" dxfId="1197" priority="412" operator="containsText" text="RIESGO MODERADO">
      <formula>NOT(ISERROR(SEARCH("RIESGO MODERADO",BM76)))</formula>
    </cfRule>
    <cfRule type="containsText" dxfId="1196" priority="413" operator="containsText" text="RIESGO ALTO">
      <formula>NOT(ISERROR(SEARCH("RIESGO ALTO",BM76)))</formula>
    </cfRule>
    <cfRule type="containsText" dxfId="1195" priority="414" operator="containsText" text="RIESGO EXTREMO">
      <formula>NOT(ISERROR(SEARCH("RIESGO EXTREMO",BM76)))</formula>
    </cfRule>
  </conditionalFormatting>
  <conditionalFormatting sqref="BM80">
    <cfRule type="containsText" dxfId="1194" priority="444" operator="containsText" text="RIESGO BAJO">
      <formula>NOT(ISERROR(SEARCH("RIESGO BAJO",BM80)))</formula>
    </cfRule>
    <cfRule type="containsText" dxfId="1193" priority="445" operator="containsText" text="RIESGO MODERADO">
      <formula>NOT(ISERROR(SEARCH("RIESGO MODERADO",BM80)))</formula>
    </cfRule>
    <cfRule type="containsText" dxfId="1192" priority="446" operator="containsText" text="RIESGO ALTO">
      <formula>NOT(ISERROR(SEARCH("RIESGO ALTO",BM80)))</formula>
    </cfRule>
    <cfRule type="containsText" dxfId="1191" priority="447" operator="containsText" text="RIESGO EXTREMO">
      <formula>NOT(ISERROR(SEARCH("RIESGO EXTREMO",BM80)))</formula>
    </cfRule>
  </conditionalFormatting>
  <conditionalFormatting sqref="BM84">
    <cfRule type="containsText" dxfId="1190" priority="436" operator="containsText" text="RIESGO BAJO">
      <formula>NOT(ISERROR(SEARCH("RIESGO BAJO",BM84)))</formula>
    </cfRule>
    <cfRule type="containsText" dxfId="1189" priority="438" operator="containsText" text="RIESGO ALTO">
      <formula>NOT(ISERROR(SEARCH("RIESGO ALTO",BM84)))</formula>
    </cfRule>
    <cfRule type="containsText" dxfId="1188" priority="439" operator="containsText" text="RIESGO EXTREMO">
      <formula>NOT(ISERROR(SEARCH("RIESGO EXTREMO",BM84)))</formula>
    </cfRule>
    <cfRule type="containsText" dxfId="1187" priority="437" operator="containsText" text="RIESGO MODERADO">
      <formula>NOT(ISERROR(SEARCH("RIESGO MODERADO",BM84)))</formula>
    </cfRule>
  </conditionalFormatting>
  <conditionalFormatting sqref="BM88">
    <cfRule type="containsText" dxfId="1186" priority="429" operator="containsText" text="RIESGO MODERADO">
      <formula>NOT(ISERROR(SEARCH("RIESGO MODERADO",BM88)))</formula>
    </cfRule>
    <cfRule type="containsText" dxfId="1185" priority="430" operator="containsText" text="RIESGO ALTO">
      <formula>NOT(ISERROR(SEARCH("RIESGO ALTO",BM88)))</formula>
    </cfRule>
    <cfRule type="containsText" dxfId="1184" priority="431" operator="containsText" text="RIESGO EXTREMO">
      <formula>NOT(ISERROR(SEARCH("RIESGO EXTREMO",BM88)))</formula>
    </cfRule>
    <cfRule type="containsText" dxfId="1183" priority="428" operator="containsText" text="RIESGO BAJO">
      <formula>NOT(ISERROR(SEARCH("RIESGO BAJO",BM88)))</formula>
    </cfRule>
  </conditionalFormatting>
  <conditionalFormatting sqref="BM92">
    <cfRule type="containsText" dxfId="1182" priority="351" operator="containsText" text="RIESGO BAJO">
      <formula>NOT(ISERROR(SEARCH("RIESGO BAJO",BM92)))</formula>
    </cfRule>
    <cfRule type="containsText" dxfId="1181" priority="352" operator="containsText" text="RIESGO MODERADO">
      <formula>NOT(ISERROR(SEARCH("RIESGO MODERADO",BM92)))</formula>
    </cfRule>
    <cfRule type="containsText" dxfId="1180" priority="353" operator="containsText" text="RIESGO ALTO">
      <formula>NOT(ISERROR(SEARCH("RIESGO ALTO",BM92)))</formula>
    </cfRule>
    <cfRule type="containsText" dxfId="1179" priority="354" operator="containsText" text="RIESGO EXTREMO">
      <formula>NOT(ISERROR(SEARCH("RIESGO EXTREMO",BM92)))</formula>
    </cfRule>
  </conditionalFormatting>
  <conditionalFormatting sqref="BM96">
    <cfRule type="containsText" dxfId="1178" priority="391" operator="containsText" text="RIESGO ALTO">
      <formula>NOT(ISERROR(SEARCH("RIESGO ALTO",BM96)))</formula>
    </cfRule>
    <cfRule type="containsText" dxfId="1177" priority="390" operator="containsText" text="RIESGO MODERADO">
      <formula>NOT(ISERROR(SEARCH("RIESGO MODERADO",BM96)))</formula>
    </cfRule>
    <cfRule type="containsText" dxfId="1176" priority="392" operator="containsText" text="RIESGO EXTREMO">
      <formula>NOT(ISERROR(SEARCH("RIESGO EXTREMO",BM96)))</formula>
    </cfRule>
    <cfRule type="containsText" dxfId="1175" priority="389" operator="containsText" text="RIESGO BAJO">
      <formula>NOT(ISERROR(SEARCH("RIESGO BAJO",BM96)))</formula>
    </cfRule>
  </conditionalFormatting>
  <conditionalFormatting sqref="BM100">
    <cfRule type="containsText" dxfId="1174" priority="373" operator="containsText" text="RIESGO BAJO">
      <formula>NOT(ISERROR(SEARCH("RIESGO BAJO",BM100)))</formula>
    </cfRule>
    <cfRule type="containsText" dxfId="1173" priority="376" operator="containsText" text="RIESGO EXTREMO">
      <formula>NOT(ISERROR(SEARCH("RIESGO EXTREMO",BM100)))</formula>
    </cfRule>
    <cfRule type="containsText" dxfId="1172" priority="375" operator="containsText" text="RIESGO ALTO">
      <formula>NOT(ISERROR(SEARCH("RIESGO ALTO",BM100)))</formula>
    </cfRule>
    <cfRule type="containsText" dxfId="1171" priority="374" operator="containsText" text="RIESGO MODERADO">
      <formula>NOT(ISERROR(SEARCH("RIESGO MODERADO",BM100)))</formula>
    </cfRule>
  </conditionalFormatting>
  <conditionalFormatting sqref="BM104">
    <cfRule type="containsText" dxfId="1170" priority="179" operator="containsText" text="RIESGO EXTREMO">
      <formula>NOT(ISERROR(SEARCH("RIESGO EXTREMO",BM104)))</formula>
    </cfRule>
    <cfRule type="containsText" dxfId="1169" priority="178" operator="containsText" text="RIESGO ALTO">
      <formula>NOT(ISERROR(SEARCH("RIESGO ALTO",BM104)))</formula>
    </cfRule>
    <cfRule type="containsText" dxfId="1168" priority="177" operator="containsText" text="RIESGO MODERADO">
      <formula>NOT(ISERROR(SEARCH("RIESGO MODERADO",BM104)))</formula>
    </cfRule>
    <cfRule type="containsText" dxfId="1167" priority="176" operator="containsText" text="RIESGO BAJO">
      <formula>NOT(ISERROR(SEARCH("RIESGO BAJO",BM104)))</formula>
    </cfRule>
  </conditionalFormatting>
  <conditionalFormatting sqref="BM108">
    <cfRule type="containsText" dxfId="1166" priority="212" operator="containsText" text="RIESGO EXTREMO">
      <formula>NOT(ISERROR(SEARCH("RIESGO EXTREMO",BM108)))</formula>
    </cfRule>
    <cfRule type="containsText" dxfId="1165" priority="209" operator="containsText" text="RIESGO BAJO">
      <formula>NOT(ISERROR(SEARCH("RIESGO BAJO",BM108)))</formula>
    </cfRule>
    <cfRule type="containsText" dxfId="1164" priority="210" operator="containsText" text="RIESGO MODERADO">
      <formula>NOT(ISERROR(SEARCH("RIESGO MODERADO",BM108)))</formula>
    </cfRule>
    <cfRule type="containsText" dxfId="1163" priority="211" operator="containsText" text="RIESGO ALTO">
      <formula>NOT(ISERROR(SEARCH("RIESGO ALTO",BM108)))</formula>
    </cfRule>
  </conditionalFormatting>
  <conditionalFormatting sqref="BM112">
    <cfRule type="containsText" dxfId="1162" priority="201" operator="containsText" text="RIESGO BAJO">
      <formula>NOT(ISERROR(SEARCH("RIESGO BAJO",BM112)))</formula>
    </cfRule>
    <cfRule type="containsText" dxfId="1161" priority="203" operator="containsText" text="RIESGO ALTO">
      <formula>NOT(ISERROR(SEARCH("RIESGO ALTO",BM112)))</formula>
    </cfRule>
    <cfRule type="containsText" dxfId="1160" priority="202" operator="containsText" text="RIESGO MODERADO">
      <formula>NOT(ISERROR(SEARCH("RIESGO MODERADO",BM112)))</formula>
    </cfRule>
    <cfRule type="containsText" dxfId="1159" priority="204" operator="containsText" text="RIESGO EXTREMO">
      <formula>NOT(ISERROR(SEARCH("RIESGO EXTREMO",BM112)))</formula>
    </cfRule>
  </conditionalFormatting>
  <conditionalFormatting sqref="BM116">
    <cfRule type="containsText" dxfId="1158" priority="194" operator="containsText" text="RIESGO MODERADO">
      <formula>NOT(ISERROR(SEARCH("RIESGO MODERADO",BM116)))</formula>
    </cfRule>
    <cfRule type="containsText" dxfId="1157" priority="193" operator="containsText" text="RIESGO BAJO">
      <formula>NOT(ISERROR(SEARCH("RIESGO BAJO",BM116)))</formula>
    </cfRule>
    <cfRule type="containsText" dxfId="1156" priority="196" operator="containsText" text="RIESGO EXTREMO">
      <formula>NOT(ISERROR(SEARCH("RIESGO EXTREMO",BM116)))</formula>
    </cfRule>
    <cfRule type="containsText" dxfId="1155" priority="195" operator="containsText" text="RIESGO ALTO">
      <formula>NOT(ISERROR(SEARCH("RIESGO ALTO",BM116)))</formula>
    </cfRule>
  </conditionalFormatting>
  <conditionalFormatting sqref="BM120">
    <cfRule type="containsText" dxfId="1154" priority="290" operator="containsText" text="RIESGO BAJO">
      <formula>NOT(ISERROR(SEARCH("RIESGO BAJO",BM120)))</formula>
    </cfRule>
    <cfRule type="containsText" dxfId="1153" priority="291" operator="containsText" text="RIESGO MODERADO">
      <formula>NOT(ISERROR(SEARCH("RIESGO MODERADO",BM120)))</formula>
    </cfRule>
    <cfRule type="containsText" dxfId="1152" priority="292" operator="containsText" text="RIESGO ALTO">
      <formula>NOT(ISERROR(SEARCH("RIESGO ALTO",BM120)))</formula>
    </cfRule>
    <cfRule type="containsText" dxfId="1151" priority="293" operator="containsText" text="RIESGO EXTREMO">
      <formula>NOT(ISERROR(SEARCH("RIESGO EXTREMO",BM120)))</formula>
    </cfRule>
  </conditionalFormatting>
  <conditionalFormatting sqref="BM124">
    <cfRule type="containsText" dxfId="1150" priority="319" operator="containsText" text="RIESGO BAJO">
      <formula>NOT(ISERROR(SEARCH("RIESGO BAJO",BM124)))</formula>
    </cfRule>
    <cfRule type="containsText" dxfId="1149" priority="320" operator="containsText" text="RIESGO MODERADO">
      <formula>NOT(ISERROR(SEARCH("RIESGO MODERADO",BM124)))</formula>
    </cfRule>
    <cfRule type="containsText" dxfId="1148" priority="321" operator="containsText" text="RIESGO ALTO">
      <formula>NOT(ISERROR(SEARCH("RIESGO ALTO",BM124)))</formula>
    </cfRule>
    <cfRule type="containsText" dxfId="1147" priority="322" operator="containsText" text="RIESGO EXTREMO">
      <formula>NOT(ISERROR(SEARCH("RIESGO EXTREMO",BM124)))</formula>
    </cfRule>
  </conditionalFormatting>
  <conditionalFormatting sqref="BM128">
    <cfRule type="containsText" dxfId="1146" priority="311" operator="containsText" text="RIESGO BAJO">
      <formula>NOT(ISERROR(SEARCH("RIESGO BAJO",BM128)))</formula>
    </cfRule>
    <cfRule type="containsText" dxfId="1145" priority="314" operator="containsText" text="RIESGO EXTREMO">
      <formula>NOT(ISERROR(SEARCH("RIESGO EXTREMO",BM128)))</formula>
    </cfRule>
    <cfRule type="containsText" dxfId="1144" priority="313" operator="containsText" text="RIESGO ALTO">
      <formula>NOT(ISERROR(SEARCH("RIESGO ALTO",BM128)))</formula>
    </cfRule>
    <cfRule type="containsText" dxfId="1143" priority="312" operator="containsText" text="RIESGO MODERADO">
      <formula>NOT(ISERROR(SEARCH("RIESGO MODERADO",BM128)))</formula>
    </cfRule>
  </conditionalFormatting>
  <conditionalFormatting sqref="BM132">
    <cfRule type="containsText" dxfId="1142" priority="273" operator="containsText" text="RIESGO MODERADO">
      <formula>NOT(ISERROR(SEARCH("RIESGO MODERADO",BM132)))</formula>
    </cfRule>
    <cfRule type="containsText" dxfId="1141" priority="272" operator="containsText" text="RIESGO BAJO">
      <formula>NOT(ISERROR(SEARCH("RIESGO BAJO",BM132)))</formula>
    </cfRule>
    <cfRule type="containsText" dxfId="1140" priority="274" operator="containsText" text="RIESGO ALTO">
      <formula>NOT(ISERROR(SEARCH("RIESGO ALTO",BM132)))</formula>
    </cfRule>
    <cfRule type="containsText" dxfId="1139" priority="275" operator="containsText" text="RIESGO EXTREMO">
      <formula>NOT(ISERROR(SEARCH("RIESGO EXTREMO",BM132)))</formula>
    </cfRule>
  </conditionalFormatting>
  <conditionalFormatting sqref="BM136">
    <cfRule type="containsText" dxfId="1138" priority="22" operator="containsText" text="RIESGO ALTO">
      <formula>NOT(ISERROR(SEARCH("RIESGO ALTO",BM136)))</formula>
    </cfRule>
    <cfRule type="containsText" dxfId="1137" priority="23" operator="containsText" text="RIESGO EXTREMO">
      <formula>NOT(ISERROR(SEARCH("RIESGO EXTREMO",BM136)))</formula>
    </cfRule>
    <cfRule type="containsText" dxfId="1136" priority="21" operator="containsText" text="RIESGO MODERADO">
      <formula>NOT(ISERROR(SEARCH("RIESGO MODERADO",BM136)))</formula>
    </cfRule>
    <cfRule type="containsText" dxfId="1135" priority="20" operator="containsText" text="RIESGO BAJO">
      <formula>NOT(ISERROR(SEARCH("RIESGO BAJO",BM136)))</formula>
    </cfRule>
  </conditionalFormatting>
  <conditionalFormatting sqref="BM140">
    <cfRule type="containsText" dxfId="1134" priority="92" operator="containsText" text="RIESGO EXTREMO">
      <formula>NOT(ISERROR(SEARCH("RIESGO EXTREMO",BM140)))</formula>
    </cfRule>
    <cfRule type="containsText" dxfId="1133" priority="91" operator="containsText" text="RIESGO ALTO">
      <formula>NOT(ISERROR(SEARCH("RIESGO ALTO",BM140)))</formula>
    </cfRule>
    <cfRule type="containsText" dxfId="1132" priority="90" operator="containsText" text="RIESGO MODERADO">
      <formula>NOT(ISERROR(SEARCH("RIESGO MODERADO",BM140)))</formula>
    </cfRule>
    <cfRule type="containsText" dxfId="1131" priority="89" operator="containsText" text="RIESGO BAJO">
      <formula>NOT(ISERROR(SEARCH("RIESGO BAJO",BM140)))</formula>
    </cfRule>
  </conditionalFormatting>
  <conditionalFormatting sqref="BM144">
    <cfRule type="containsText" dxfId="1130" priority="142" operator="containsText" text="RIESGO EXTREMO">
      <formula>NOT(ISERROR(SEARCH("RIESGO EXTREMO",BM144)))</formula>
    </cfRule>
    <cfRule type="containsText" dxfId="1129" priority="141" operator="containsText" text="RIESGO ALTO">
      <formula>NOT(ISERROR(SEARCH("RIESGO ALTO",BM144)))</formula>
    </cfRule>
    <cfRule type="containsText" dxfId="1128" priority="140" operator="containsText" text="RIESGO MODERADO">
      <formula>NOT(ISERROR(SEARCH("RIESGO MODERADO",BM144)))</formula>
    </cfRule>
    <cfRule type="containsText" dxfId="1127" priority="139" operator="containsText" text="RIESGO BAJO">
      <formula>NOT(ISERROR(SEARCH("RIESGO BAJO",BM144)))</formula>
    </cfRule>
  </conditionalFormatting>
  <conditionalFormatting sqref="BM148">
    <cfRule type="containsText" dxfId="1126" priority="124" operator="containsText" text="RIESGO EXTREMO">
      <formula>NOT(ISERROR(SEARCH("RIESGO EXTREMO",BM148)))</formula>
    </cfRule>
    <cfRule type="containsText" dxfId="1125" priority="123" operator="containsText" text="RIESGO ALTO">
      <formula>NOT(ISERROR(SEARCH("RIESGO ALTO",BM148)))</formula>
    </cfRule>
    <cfRule type="containsText" dxfId="1124" priority="121" operator="containsText" text="RIESGO BAJO">
      <formula>NOT(ISERROR(SEARCH("RIESGO BAJO",BM148)))</formula>
    </cfRule>
    <cfRule type="containsText" dxfId="1123" priority="122" operator="containsText" text="RIESGO MODERADO">
      <formula>NOT(ISERROR(SEARCH("RIESGO MODERADO",BM148)))</formula>
    </cfRule>
  </conditionalFormatting>
  <conditionalFormatting sqref="BM152">
    <cfRule type="containsText" dxfId="1122" priority="257" operator="containsText" text="RIESGO MODERADO">
      <formula>NOT(ISERROR(SEARCH("RIESGO MODERADO",BM152)))</formula>
    </cfRule>
    <cfRule type="containsText" dxfId="1121" priority="258" operator="containsText" text="RIESGO ALTO">
      <formula>NOT(ISERROR(SEARCH("RIESGO ALTO",BM152)))</formula>
    </cfRule>
    <cfRule type="containsText" dxfId="1120" priority="256" operator="containsText" text="RIESGO BAJO">
      <formula>NOT(ISERROR(SEARCH("RIESGO BAJO",BM152)))</formula>
    </cfRule>
    <cfRule type="containsText" dxfId="1119" priority="259" operator="containsText" text="RIESGO EXTREMO">
      <formula>NOT(ISERROR(SEARCH("RIESGO EXTREMO",BM152)))</formula>
    </cfRule>
  </conditionalFormatting>
  <conditionalFormatting sqref="BM156">
    <cfRule type="containsText" dxfId="1118" priority="251" operator="containsText" text="RIESGO EXTREMO">
      <formula>NOT(ISERROR(SEARCH("RIESGO EXTREMO",BM156)))</formula>
    </cfRule>
    <cfRule type="containsText" dxfId="1117" priority="248" operator="containsText" text="RIESGO BAJO">
      <formula>NOT(ISERROR(SEARCH("RIESGO BAJO",BM156)))</formula>
    </cfRule>
    <cfRule type="containsText" dxfId="1116" priority="249" operator="containsText" text="RIESGO MODERADO">
      <formula>NOT(ISERROR(SEARCH("RIESGO MODERADO",BM156)))</formula>
    </cfRule>
    <cfRule type="containsText" dxfId="1115" priority="250" operator="containsText" text="RIESGO ALTO">
      <formula>NOT(ISERROR(SEARCH("RIESGO ALTO",BM156)))</formula>
    </cfRule>
  </conditionalFormatting>
  <conditionalFormatting sqref="BM160">
    <cfRule type="containsText" dxfId="1114" priority="267" operator="containsText" text="RIESGO EXTREMO">
      <formula>NOT(ISERROR(SEARCH("RIESGO EXTREMO",BM160)))</formula>
    </cfRule>
    <cfRule type="containsText" dxfId="1113" priority="265" operator="containsText" text="RIESGO MODERADO">
      <formula>NOT(ISERROR(SEARCH("RIESGO MODERADO",BM160)))</formula>
    </cfRule>
    <cfRule type="containsText" dxfId="1112" priority="264" operator="containsText" text="RIESGO BAJO">
      <formula>NOT(ISERROR(SEARCH("RIESGO BAJO",BM160)))</formula>
    </cfRule>
    <cfRule type="containsText" dxfId="1111" priority="266" operator="containsText" text="RIESGO ALTO">
      <formula>NOT(ISERROR(SEARCH("RIESGO ALTO",BM160)))</formula>
    </cfRule>
  </conditionalFormatting>
  <conditionalFormatting sqref="BM164">
    <cfRule type="containsText" dxfId="1110" priority="234" operator="containsText" text="RIESGO EXTREMO">
      <formula>NOT(ISERROR(SEARCH("RIESGO EXTREMO",BM164)))</formula>
    </cfRule>
    <cfRule type="containsText" dxfId="1109" priority="233" operator="containsText" text="RIESGO ALTO">
      <formula>NOT(ISERROR(SEARCH("RIESGO ALTO",BM164)))</formula>
    </cfRule>
    <cfRule type="containsText" dxfId="1108" priority="232" operator="containsText" text="RIESGO MODERADO">
      <formula>NOT(ISERROR(SEARCH("RIESGO MODERADO",BM164)))</formula>
    </cfRule>
    <cfRule type="containsText" dxfId="1107" priority="231" operator="containsText" text="RIESGO BAJO">
      <formula>NOT(ISERROR(SEARCH("RIESGO BAJO",BM164)))</formula>
    </cfRule>
  </conditionalFormatting>
  <dataValidations count="1">
    <dataValidation type="list" allowBlank="1" showInputMessage="1" showErrorMessage="1" sqref="H16:H167" xr:uid="{D4287D09-425D-4011-8255-E3180D6D3F6B}">
      <formula1>INDIRECT(G16)</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5">
        <x14:dataValidation type="list" allowBlank="1" showInputMessage="1" showErrorMessage="1" xr:uid="{7AD02A25-CB54-4C8D-811B-DC6473E13FE3}">
          <x14:formula1>
            <xm:f>Datos!$B$84:$B$87</xm:f>
          </x14:formula1>
          <xm:sqref>BM56:BM71</xm:sqref>
        </x14:dataValidation>
        <x14:dataValidation type="list" allowBlank="1" showInputMessage="1" showErrorMessage="1" xr:uid="{D03EC99D-8B77-4369-B601-3E99DF77E3D6}">
          <x14:formula1>
            <xm:f>Datos!$E$9:$E$11</xm:f>
          </x14:formula1>
          <xm:sqref>F56:F71</xm:sqref>
        </x14:dataValidation>
        <x14:dataValidation type="list" allowBlank="1" showInputMessage="1" showErrorMessage="1" xr:uid="{A2D590ED-8197-493C-AD84-70A06441E0D2}">
          <x14:formula1>
            <xm:f>Datos!$F$25:$F$29</xm:f>
          </x14:formula1>
          <xm:sqref>AN56:AN71</xm:sqref>
        </x14:dataValidation>
        <x14:dataValidation type="list" allowBlank="1" showInputMessage="1" showErrorMessage="1" xr:uid="{A74EBDE0-F8D4-4B2E-9DE9-11D4BF091DAC}">
          <x14:formula1>
            <xm:f>Datos!$G$63:$G$65</xm:f>
          </x14:formula1>
          <xm:sqref>BC56:BC62 BC64:BC71</xm:sqref>
        </x14:dataValidation>
        <x14:dataValidation type="list" allowBlank="1" showInputMessage="1" showErrorMessage="1" xr:uid="{3BB38F54-58B3-4ADE-84C2-68A9EE5DFD4B}">
          <x14:formula1>
            <xm:f>Datos!$F$63:$F$71</xm:f>
          </x14:formula1>
          <xm:sqref>BB56:BB62 BB64:BB71</xm:sqref>
        </x14:dataValidation>
        <x14:dataValidation type="list" allowBlank="1" showInputMessage="1" showErrorMessage="1" xr:uid="{1264AD02-1BBE-4D3E-A683-136FFF1C4B0D}">
          <x14:formula1>
            <xm:f>Datos!$D$63:$D$64</xm:f>
          </x14:formula1>
          <xm:sqref>AZ56:AZ62 AZ64:AZ71</xm:sqref>
        </x14:dataValidation>
        <x14:dataValidation type="list" allowBlank="1" showInputMessage="1" showErrorMessage="1" xr:uid="{AE3416E5-DAB9-48AF-8754-593E5DA34E1D}">
          <x14:formula1>
            <xm:f>Datos!$E$63:$E$64</xm:f>
          </x14:formula1>
          <xm:sqref>BA56:BA62 BA64:BA71</xm:sqref>
        </x14:dataValidation>
        <x14:dataValidation type="list" allowBlank="1" showInputMessage="1" showErrorMessage="1" xr:uid="{B8C46A84-D6E2-45B8-8EFA-49DCEED55C0C}">
          <x14:formula1>
            <xm:f>Datos!$C$63:$C$65</xm:f>
          </x14:formula1>
          <xm:sqref>AY56:AY62 AY64:AY71</xm:sqref>
        </x14:dataValidation>
        <x14:dataValidation type="list" allowBlank="1" showInputMessage="1" showErrorMessage="1" xr:uid="{8A894B28-D74D-4CB8-B43D-3321B779A6BB}">
          <x14:formula1>
            <xm:f>Datos!$G$9:$G$13</xm:f>
          </x14:formula1>
          <xm:sqref>G60 G64 G68 G56</xm:sqref>
        </x14:dataValidation>
        <x14:dataValidation type="list" allowBlank="1" showInputMessage="1" showErrorMessage="1" xr:uid="{DA939ACA-EDC8-4519-A39F-08BF9A29F482}">
          <x14:formula1>
            <xm:f>Datos!$F$9:$F$15</xm:f>
          </x14:formula1>
          <xm:sqref>M56 M60 M64 M68</xm:sqref>
        </x14:dataValidation>
        <x14:dataValidation type="list" allowBlank="1" showInputMessage="1" showErrorMessage="1" xr:uid="{4913B181-7C3B-416D-80B1-6CA6D0CAD36A}">
          <x14:formula1>
            <xm:f>Datos!$A$9:$A$19</xm:f>
          </x14:formula1>
          <xm:sqref>B64 B68 B56 B60</xm:sqref>
        </x14:dataValidation>
        <x14:dataValidation type="list" allowBlank="1" showInputMessage="1" showErrorMessage="1" xr:uid="{8F7E414A-576F-48C5-9DAB-B2557959CFC3}">
          <x14:formula1>
            <xm:f>Datos!$B$9:$B$19</xm:f>
          </x14:formula1>
          <xm:sqref>D60 D64 D68 D56</xm:sqref>
        </x14:dataValidation>
        <x14:dataValidation type="list" allowBlank="1" showInputMessage="1" showErrorMessage="1" xr:uid="{70BDCE64-9B5E-43FA-AB91-BB17CD3B9D6C}">
          <x14:formula1>
            <xm:f>Datos!$C$9:$C$19</xm:f>
          </x14:formula1>
          <xm:sqref>E60 E64 E68 E56</xm:sqref>
        </x14:dataValidation>
        <x14:dataValidation type="list" allowBlank="1" showInputMessage="1" showErrorMessage="1" xr:uid="{515264B9-DA5D-4F06-8084-EFE91A13C4A6}">
          <x14:formula1>
            <xm:f>Datos!$E$25:$E$26</xm:f>
          </x14:formula1>
          <xm:sqref>Q56:AI56 Q60:AI60 Q64:AI64 Q68:AI68</xm:sqref>
        </x14:dataValidation>
        <x14:dataValidation type="list" allowBlank="1" showInputMessage="1" showErrorMessage="1" xr:uid="{C9D26361-8C73-46BC-805D-C0569B865834}">
          <x14:formula1>
            <xm:f>Datos!$B$25:$B$29</xm:f>
          </x14:formula1>
          <xm:sqref>N56:P56 N60:P60 N64:P64 N68:P68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090FB-4FFD-433B-9889-77E0585D9AAF}">
  <dimension ref="A1:BQ139"/>
  <sheetViews>
    <sheetView showGridLines="0" zoomScale="90" zoomScaleNormal="90" workbookViewId="0">
      <selection activeCell="B9" sqref="B9:H9"/>
    </sheetView>
  </sheetViews>
  <sheetFormatPr baseColWidth="10" defaultColWidth="11.453125" defaultRowHeight="14.5" customHeight="1" zeroHeight="1" x14ac:dyDescent="0.35"/>
  <cols>
    <col min="1" max="1" width="21.7265625" style="198" customWidth="1"/>
    <col min="2" max="2" width="47.81640625" style="198" customWidth="1"/>
    <col min="3" max="3" width="22.7265625" style="198" customWidth="1"/>
    <col min="4" max="4" width="22.26953125" style="198" customWidth="1"/>
    <col min="5" max="5" width="59.54296875" style="198" customWidth="1"/>
    <col min="6" max="6" width="48.1796875" style="198" customWidth="1"/>
    <col min="7" max="9" width="19" style="198" customWidth="1"/>
    <col min="10" max="10" width="21.7265625" style="198" customWidth="1"/>
    <col min="11" max="11" width="41.81640625" style="198" customWidth="1"/>
    <col min="12" max="12" width="71.81640625" style="198" customWidth="1"/>
    <col min="13" max="15" width="22.453125" style="198" customWidth="1"/>
    <col min="16" max="34" width="16.453125" style="198" customWidth="1"/>
    <col min="35" max="37" width="16.453125" style="198" hidden="1" customWidth="1"/>
    <col min="38" max="38" width="21.54296875" style="198" customWidth="1"/>
    <col min="39" max="39" width="37.81640625" style="198" customWidth="1"/>
    <col min="40" max="40" width="16.453125" style="198" hidden="1" customWidth="1"/>
    <col min="41" max="41" width="15" style="198" customWidth="1"/>
    <col min="42" max="44" width="18.453125" style="198" customWidth="1"/>
    <col min="45" max="45" width="27.26953125" style="198" hidden="1" customWidth="1"/>
    <col min="46" max="46" width="15.81640625" style="198" customWidth="1"/>
    <col min="47" max="47" width="71.7265625" style="198" customWidth="1"/>
    <col min="48" max="48" width="35.7265625" style="198" customWidth="1"/>
    <col min="49" max="49" width="46.453125" style="198" customWidth="1"/>
    <col min="50" max="50" width="54.81640625" style="198" customWidth="1"/>
    <col min="51" max="51" width="26.1796875" style="198" customWidth="1"/>
    <col min="52" max="52" width="19.453125" style="198" customWidth="1"/>
    <col min="53" max="53" width="19.81640625" style="198" customWidth="1"/>
    <col min="54" max="54" width="16.1796875" style="198" customWidth="1"/>
    <col min="55" max="55" width="17.1796875" style="198" hidden="1" customWidth="1"/>
    <col min="56" max="57" width="13.1796875" style="198" hidden="1" customWidth="1"/>
    <col min="58" max="61" width="14.81640625" style="198" customWidth="1"/>
    <col min="62" max="62" width="14.81640625" style="198" hidden="1" customWidth="1"/>
    <col min="63" max="63" width="14.81640625" style="198" customWidth="1"/>
    <col min="64" max="64" width="20.54296875" style="198" customWidth="1"/>
    <col min="65" max="69" width="40.54296875" style="198" customWidth="1"/>
    <col min="70" max="70" width="4.7265625" style="198" customWidth="1"/>
    <col min="71" max="16384" width="11.453125" style="198"/>
  </cols>
  <sheetData>
    <row r="1" spans="1:69" s="135" customFormat="1" ht="13.5" x14ac:dyDescent="0.3">
      <c r="B1" s="136"/>
      <c r="C1" s="137"/>
      <c r="D1" s="137"/>
      <c r="E1" s="137"/>
      <c r="F1" s="137"/>
    </row>
    <row r="2" spans="1:69" s="135" customFormat="1" ht="14.15" customHeight="1" x14ac:dyDescent="0.3"/>
    <row r="3" spans="1:69" s="135" customFormat="1" ht="14.15" customHeight="1" x14ac:dyDescent="0.3"/>
    <row r="4" spans="1:69" s="135" customFormat="1" ht="27.65" customHeight="1" x14ac:dyDescent="0.3"/>
    <row r="5" spans="1:69" s="135" customFormat="1" ht="27.65" customHeight="1" x14ac:dyDescent="0.3">
      <c r="B5" s="575" t="s">
        <v>285</v>
      </c>
      <c r="C5" s="575"/>
      <c r="D5" s="575"/>
      <c r="E5" s="575"/>
      <c r="F5" s="575"/>
      <c r="G5" s="575"/>
      <c r="H5" s="575"/>
    </row>
    <row r="6" spans="1:69" s="135" customFormat="1" ht="27.65" customHeight="1" x14ac:dyDescent="0.3">
      <c r="B6" s="210" t="s">
        <v>278</v>
      </c>
      <c r="C6" s="576" t="s">
        <v>284</v>
      </c>
      <c r="D6" s="576"/>
      <c r="E6" s="576"/>
      <c r="F6" s="576"/>
      <c r="G6" s="576"/>
      <c r="H6" s="576"/>
    </row>
    <row r="7" spans="1:69" s="135" customFormat="1" ht="27.65" customHeight="1" x14ac:dyDescent="0.3">
      <c r="B7" s="210" t="s">
        <v>279</v>
      </c>
      <c r="C7" s="576" t="s">
        <v>289</v>
      </c>
      <c r="D7" s="576"/>
      <c r="E7" s="576"/>
      <c r="F7" s="576"/>
      <c r="G7" s="576"/>
      <c r="H7" s="576"/>
    </row>
    <row r="8" spans="1:69" s="135" customFormat="1" ht="27.65" customHeight="1" x14ac:dyDescent="0.3">
      <c r="B8" s="210" t="s">
        <v>280</v>
      </c>
      <c r="C8" s="575" t="s">
        <v>281</v>
      </c>
      <c r="D8" s="575"/>
      <c r="E8" s="575" t="s">
        <v>282</v>
      </c>
      <c r="F8" s="575"/>
      <c r="G8" s="575" t="s">
        <v>283</v>
      </c>
      <c r="H8" s="575"/>
    </row>
    <row r="9" spans="1:69" s="135" customFormat="1" ht="27.65" customHeight="1" x14ac:dyDescent="0.3">
      <c r="B9" s="209" t="s">
        <v>655</v>
      </c>
      <c r="C9" s="597" t="s">
        <v>656</v>
      </c>
      <c r="D9" s="597"/>
      <c r="E9" s="597">
        <v>1</v>
      </c>
      <c r="F9" s="597"/>
      <c r="G9" s="597" t="s">
        <v>657</v>
      </c>
      <c r="H9" s="597"/>
    </row>
    <row r="10" spans="1:69" s="138" customFormat="1" thickBot="1" x14ac:dyDescent="0.35">
      <c r="B10" s="139"/>
      <c r="C10" s="140"/>
      <c r="D10" s="140"/>
      <c r="E10" s="140"/>
      <c r="AO10" s="140"/>
      <c r="AV10" s="141"/>
      <c r="BC10" s="140"/>
      <c r="BD10" s="140"/>
      <c r="BE10" s="140"/>
      <c r="BL10" s="142"/>
      <c r="BM10" s="143"/>
    </row>
    <row r="11" spans="1:69" s="138" customFormat="1" ht="62" thickBot="1" x14ac:dyDescent="0.35">
      <c r="A11" s="144"/>
      <c r="B11" s="598" t="s">
        <v>288</v>
      </c>
      <c r="C11" s="599"/>
      <c r="D11" s="599"/>
      <c r="E11" s="599"/>
      <c r="F11" s="599"/>
      <c r="G11" s="599"/>
      <c r="H11" s="599"/>
      <c r="I11" s="599"/>
      <c r="J11" s="599"/>
      <c r="K11" s="599"/>
      <c r="L11" s="600"/>
      <c r="BC11" s="145"/>
    </row>
    <row r="12" spans="1:69" s="146" customFormat="1" ht="15" thickBot="1" x14ac:dyDescent="0.4">
      <c r="G12" s="147"/>
      <c r="H12" s="147"/>
      <c r="I12" s="147"/>
      <c r="J12" s="147"/>
    </row>
    <row r="13" spans="1:69" s="148" customFormat="1" ht="56.5" customHeight="1" thickBot="1" x14ac:dyDescent="0.4">
      <c r="A13" s="601" t="s">
        <v>35</v>
      </c>
      <c r="B13" s="602"/>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L13" s="603" t="s">
        <v>242</v>
      </c>
      <c r="AM13" s="604"/>
      <c r="AN13" s="604"/>
      <c r="AO13" s="604"/>
      <c r="AP13" s="604"/>
      <c r="AQ13" s="604"/>
      <c r="AR13" s="604"/>
      <c r="AS13" s="604"/>
      <c r="AT13" s="605"/>
      <c r="AU13" s="580" t="s">
        <v>36</v>
      </c>
      <c r="AV13" s="580"/>
      <c r="AW13" s="580"/>
      <c r="AX13" s="580"/>
      <c r="AY13" s="580"/>
      <c r="AZ13" s="580"/>
      <c r="BA13" s="580"/>
      <c r="BB13" s="581"/>
      <c r="BC13" s="149"/>
      <c r="BD13" s="149"/>
      <c r="BE13" s="150"/>
      <c r="BF13" s="584" t="s">
        <v>243</v>
      </c>
      <c r="BG13" s="585"/>
      <c r="BH13" s="585"/>
      <c r="BI13" s="585"/>
      <c r="BJ13" s="585"/>
      <c r="BK13" s="585"/>
      <c r="BL13" s="586"/>
      <c r="BM13" s="590" t="s">
        <v>286</v>
      </c>
      <c r="BN13" s="591"/>
      <c r="BO13" s="591"/>
      <c r="BP13" s="591"/>
      <c r="BQ13" s="591"/>
    </row>
    <row r="14" spans="1:69" s="148" customFormat="1" ht="56.5" customHeight="1" thickBot="1" x14ac:dyDescent="0.4">
      <c r="A14" s="152"/>
      <c r="B14" s="152"/>
      <c r="C14" s="152"/>
      <c r="D14" s="152"/>
      <c r="E14" s="152"/>
      <c r="F14" s="152"/>
      <c r="G14" s="152"/>
      <c r="H14" s="152"/>
      <c r="I14" s="152"/>
      <c r="J14" s="152"/>
      <c r="K14" s="152"/>
      <c r="L14" s="152"/>
      <c r="M14" s="594" t="s">
        <v>267</v>
      </c>
      <c r="N14" s="594"/>
      <c r="O14" s="594"/>
      <c r="P14" s="595" t="s">
        <v>198</v>
      </c>
      <c r="Q14" s="595"/>
      <c r="R14" s="595"/>
      <c r="S14" s="595"/>
      <c r="T14" s="595"/>
      <c r="U14" s="595"/>
      <c r="V14" s="595"/>
      <c r="W14" s="595"/>
      <c r="X14" s="595"/>
      <c r="Y14" s="595"/>
      <c r="Z14" s="595"/>
      <c r="AA14" s="595"/>
      <c r="AB14" s="595"/>
      <c r="AC14" s="595"/>
      <c r="AD14" s="595"/>
      <c r="AE14" s="595"/>
      <c r="AF14" s="595"/>
      <c r="AG14" s="595"/>
      <c r="AH14" s="595"/>
      <c r="AI14" s="595"/>
      <c r="AJ14" s="595"/>
      <c r="AK14" s="596"/>
      <c r="AL14" s="153"/>
      <c r="AM14" s="153"/>
      <c r="AN14" s="153"/>
      <c r="AO14" s="153"/>
      <c r="AP14" s="153"/>
      <c r="AQ14" s="151"/>
      <c r="AR14" s="151"/>
      <c r="AS14" s="153"/>
      <c r="AT14" s="153"/>
      <c r="AU14" s="582"/>
      <c r="AV14" s="582"/>
      <c r="AW14" s="582"/>
      <c r="AX14" s="582"/>
      <c r="AY14" s="582"/>
      <c r="AZ14" s="582"/>
      <c r="BA14" s="582"/>
      <c r="BB14" s="583"/>
      <c r="BC14" s="154"/>
      <c r="BD14" s="154"/>
      <c r="BE14" s="155"/>
      <c r="BF14" s="587"/>
      <c r="BG14" s="588"/>
      <c r="BH14" s="588"/>
      <c r="BI14" s="588"/>
      <c r="BJ14" s="588"/>
      <c r="BK14" s="588"/>
      <c r="BL14" s="589"/>
      <c r="BM14" s="592"/>
      <c r="BN14" s="593"/>
      <c r="BO14" s="593"/>
      <c r="BP14" s="593"/>
      <c r="BQ14" s="593"/>
    </row>
    <row r="15" spans="1:69" s="170" customFormat="1" ht="93.65" customHeight="1" x14ac:dyDescent="0.35">
      <c r="A15" s="156" t="s">
        <v>37</v>
      </c>
      <c r="B15" s="157" t="s">
        <v>145</v>
      </c>
      <c r="C15" s="157" t="s">
        <v>38</v>
      </c>
      <c r="D15" s="157" t="s">
        <v>82</v>
      </c>
      <c r="E15" s="157" t="s">
        <v>272</v>
      </c>
      <c r="F15" s="157" t="s">
        <v>40</v>
      </c>
      <c r="G15" s="157" t="s">
        <v>68</v>
      </c>
      <c r="H15" s="157" t="s">
        <v>237</v>
      </c>
      <c r="I15" s="157" t="s">
        <v>238</v>
      </c>
      <c r="J15" s="157" t="s">
        <v>266</v>
      </c>
      <c r="K15" s="157" t="s">
        <v>42</v>
      </c>
      <c r="L15" s="157" t="s">
        <v>39</v>
      </c>
      <c r="M15" s="158" t="s">
        <v>146</v>
      </c>
      <c r="N15" s="159" t="s">
        <v>123</v>
      </c>
      <c r="O15" s="159" t="s">
        <v>124</v>
      </c>
      <c r="P15" s="160" t="s">
        <v>199</v>
      </c>
      <c r="Q15" s="160" t="s">
        <v>161</v>
      </c>
      <c r="R15" s="160" t="s">
        <v>157</v>
      </c>
      <c r="S15" s="160" t="s">
        <v>160</v>
      </c>
      <c r="T15" s="160" t="s">
        <v>158</v>
      </c>
      <c r="U15" s="160" t="s">
        <v>159</v>
      </c>
      <c r="V15" s="160" t="s">
        <v>162</v>
      </c>
      <c r="W15" s="160" t="s">
        <v>200</v>
      </c>
      <c r="X15" s="160" t="s">
        <v>171</v>
      </c>
      <c r="Y15" s="160" t="s">
        <v>172</v>
      </c>
      <c r="Z15" s="160" t="s">
        <v>173</v>
      </c>
      <c r="AA15" s="160" t="s">
        <v>174</v>
      </c>
      <c r="AB15" s="160" t="s">
        <v>175</v>
      </c>
      <c r="AC15" s="160" t="s">
        <v>176</v>
      </c>
      <c r="AD15" s="160" t="s">
        <v>177</v>
      </c>
      <c r="AE15" s="160" t="s">
        <v>178</v>
      </c>
      <c r="AF15" s="160" t="s">
        <v>179</v>
      </c>
      <c r="AG15" s="160" t="s">
        <v>180</v>
      </c>
      <c r="AH15" s="160" t="s">
        <v>181</v>
      </c>
      <c r="AI15" s="656" t="s">
        <v>170</v>
      </c>
      <c r="AJ15" s="657"/>
      <c r="AK15" s="658"/>
      <c r="AL15" s="161" t="s">
        <v>270</v>
      </c>
      <c r="AM15" s="161" t="s">
        <v>271</v>
      </c>
      <c r="AN15" s="161" t="s">
        <v>269</v>
      </c>
      <c r="AO15" s="659" t="s">
        <v>65</v>
      </c>
      <c r="AP15" s="659"/>
      <c r="AQ15" s="659" t="s">
        <v>41</v>
      </c>
      <c r="AR15" s="659"/>
      <c r="AS15" s="161" t="s">
        <v>43</v>
      </c>
      <c r="AT15" s="161" t="s">
        <v>135</v>
      </c>
      <c r="AU15" s="162" t="s">
        <v>45</v>
      </c>
      <c r="AV15" s="163" t="s">
        <v>46</v>
      </c>
      <c r="AW15" s="163" t="s">
        <v>83</v>
      </c>
      <c r="AX15" s="163" t="s">
        <v>47</v>
      </c>
      <c r="AY15" s="163" t="s">
        <v>48</v>
      </c>
      <c r="AZ15" s="163" t="s">
        <v>84</v>
      </c>
      <c r="BA15" s="163" t="s">
        <v>147</v>
      </c>
      <c r="BB15" s="163" t="s">
        <v>49</v>
      </c>
      <c r="BC15" s="164" t="s">
        <v>94</v>
      </c>
      <c r="BD15" s="164" t="s">
        <v>95</v>
      </c>
      <c r="BE15" s="165" t="s">
        <v>96</v>
      </c>
      <c r="BF15" s="660" t="s">
        <v>65</v>
      </c>
      <c r="BG15" s="661"/>
      <c r="BH15" s="661" t="s">
        <v>41</v>
      </c>
      <c r="BI15" s="661"/>
      <c r="BJ15" s="161" t="s">
        <v>44</v>
      </c>
      <c r="BK15" s="161" t="s">
        <v>136</v>
      </c>
      <c r="BL15" s="166" t="s">
        <v>228</v>
      </c>
      <c r="BM15" s="167" t="s">
        <v>287</v>
      </c>
      <c r="BN15" s="168" t="s">
        <v>148</v>
      </c>
      <c r="BO15" s="168" t="s">
        <v>149</v>
      </c>
      <c r="BP15" s="168" t="s">
        <v>150</v>
      </c>
      <c r="BQ15" s="169" t="s">
        <v>151</v>
      </c>
    </row>
    <row r="16" spans="1:69" s="170" customFormat="1" ht="13" customHeight="1" thickBot="1" x14ac:dyDescent="0.4">
      <c r="A16" s="171"/>
      <c r="B16" s="172"/>
      <c r="C16" s="172"/>
      <c r="D16" s="172"/>
      <c r="E16" s="172"/>
      <c r="F16" s="172"/>
      <c r="G16" s="172"/>
      <c r="H16" s="172"/>
      <c r="I16" s="172"/>
      <c r="J16" s="172"/>
      <c r="K16" s="172"/>
      <c r="L16" s="172"/>
      <c r="M16" s="158"/>
      <c r="N16" s="159"/>
      <c r="O16" s="159"/>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73"/>
      <c r="AM16" s="173"/>
      <c r="AN16" s="173"/>
      <c r="AO16" s="174"/>
      <c r="AP16" s="175"/>
      <c r="AQ16" s="174"/>
      <c r="AR16" s="175"/>
      <c r="AS16" s="173"/>
      <c r="AT16" s="173"/>
      <c r="AU16" s="176"/>
      <c r="AV16" s="177"/>
      <c r="AW16" s="177"/>
      <c r="AX16" s="177"/>
      <c r="AY16" s="177"/>
      <c r="AZ16" s="177"/>
      <c r="BA16" s="177"/>
      <c r="BB16" s="177"/>
      <c r="BC16" s="164"/>
      <c r="BD16" s="164"/>
      <c r="BE16" s="165"/>
      <c r="BF16" s="178"/>
      <c r="BG16" s="179"/>
      <c r="BH16" s="180"/>
      <c r="BI16" s="179"/>
      <c r="BJ16" s="173"/>
      <c r="BK16" s="173"/>
      <c r="BL16" s="181"/>
      <c r="BM16" s="182"/>
      <c r="BN16" s="183"/>
      <c r="BO16" s="183"/>
      <c r="BP16" s="183"/>
      <c r="BQ16" s="184"/>
    </row>
    <row r="17" spans="1:69" s="138" customFormat="1" ht="108.5" x14ac:dyDescent="0.3">
      <c r="A17" s="496">
        <v>1</v>
      </c>
      <c r="B17" s="497" t="s">
        <v>277</v>
      </c>
      <c r="C17" s="498" t="s">
        <v>116</v>
      </c>
      <c r="D17" s="499" t="s">
        <v>190</v>
      </c>
      <c r="E17" s="498" t="s">
        <v>126</v>
      </c>
      <c r="F17" s="495" t="s">
        <v>1</v>
      </c>
      <c r="G17" s="495" t="s">
        <v>70</v>
      </c>
      <c r="H17" s="500" t="s">
        <v>588</v>
      </c>
      <c r="I17" s="500" t="s">
        <v>589</v>
      </c>
      <c r="J17" s="500" t="s">
        <v>590</v>
      </c>
      <c r="K17" s="501" t="str">
        <f>CONCATENATE(H17," ",I17," ",J17)</f>
        <v>Probabilidad de afectación operacional por la no ejecución del plan de adquisiciones del proceso debido a la
falta de gestión a la solicitud presupuestal  y que el personal del área carece de las competencias necesarias</v>
      </c>
      <c r="L17" s="495" t="s">
        <v>0</v>
      </c>
      <c r="M17" s="495" t="s">
        <v>78</v>
      </c>
      <c r="N17" s="495" t="s">
        <v>79</v>
      </c>
      <c r="O17" s="495" t="s">
        <v>78</v>
      </c>
      <c r="P17" s="495"/>
      <c r="Q17" s="495"/>
      <c r="R17" s="495"/>
      <c r="S17" s="495"/>
      <c r="T17" s="495"/>
      <c r="U17" s="495"/>
      <c r="V17" s="495"/>
      <c r="W17" s="495"/>
      <c r="X17" s="495"/>
      <c r="Y17" s="495"/>
      <c r="Z17" s="495"/>
      <c r="AA17" s="495"/>
      <c r="AB17" s="495"/>
      <c r="AC17" s="495"/>
      <c r="AD17" s="495"/>
      <c r="AE17" s="495"/>
      <c r="AF17" s="495"/>
      <c r="AG17" s="495"/>
      <c r="AH17" s="495"/>
      <c r="AI17" s="489">
        <f>COUNTIF(P17:AH20,"Si")</f>
        <v>0</v>
      </c>
      <c r="AJ17" s="490">
        <f>IF((COUNTIF(O17:AH20,"Si"))&lt;=0,0,(IF((COUNTIF(O17:AH20,"Si"))&lt;=5,3,(IF(COUNTIF(O17:AH20,"Si")&lt;=11,4,5)))))</f>
        <v>0</v>
      </c>
      <c r="AK17" s="490">
        <f>IF((COUNTIF(O17:AH20,"Si"))&lt;=0,0,(IF((COUNTIF(O17:AH20,"Si"))&lt;=5,"MODERADO",(IF(COUNTIF(O17:AH20,"Si")&lt;=11,"ALTO","EXTREMO")))))</f>
        <v>0</v>
      </c>
      <c r="AL17" s="489">
        <v>12</v>
      </c>
      <c r="AM17" s="489"/>
      <c r="AN17" s="489" t="str">
        <f>IF(AM17="Rara vez",1,(IF(AM17="Improbable",2,(IF(AM17="Posible",3,IF(AM17="Probable",4,IF(AM17="Seguro",5,"Revisar")))))))</f>
        <v>Revisar</v>
      </c>
      <c r="AO17" s="491">
        <f>IF(E17="Corrupción",AN17,IF(AL17&lt;=2,1,IF(AL17&lt;=24,2,IF(AL17&lt;=500,3,IF(AL17&lt;=5000,4,IF(AL17&gt;5000,5,"Revisar"))))))</f>
        <v>2</v>
      </c>
      <c r="AP17" s="491" t="str">
        <f>IF(E17="Corrupción",(IF(AO17=1,"Rara Vez",IF(AO17=2,"Improbable",IF(AO17=3,"Posible",IF(AO17=4,"Probable",IF(AO17=5,"Seguro","Revisar")))))),IF(AO17=1,"Muy Baja",IF(AO17=2,"Baja",IF(AO17=3,"Media",IF(AO17=4,"Alta","Muy Alta")))))</f>
        <v>Baja</v>
      </c>
      <c r="AQ17" s="491">
        <f>IF(E17="Corrupción",AJ17,(ROUND(((VLOOKUP(M17,Datos!$B$25:$C$29,2,FALSE)*Datos!$B$32)+(VLOOKUP(N17,Datos!$B$25:$C$29,2,FALSE)*Datos!$C$32)+(VLOOKUP(O17,Datos!$B$25:$C$29,2,FALSE)*Datos!$D$32))*5,0)))</f>
        <v>2</v>
      </c>
      <c r="AR17" s="492" t="str">
        <f>IF(AQ17=1,"Insignificante",IF(AQ17=2,"Menor",IF(AQ17=3,"Moderado",IF(AQ17=4,"Mayor","Catastrófico"))))</f>
        <v>Menor</v>
      </c>
      <c r="AS17" s="493">
        <f>_xlfn.NUMBERVALUE(CONCATENATE(AO17,AQ17),"##")</f>
        <v>22</v>
      </c>
      <c r="AT17" s="494" t="str">
        <f>VLOOKUP(AS17,Datos!$I$37:$J$61,2,FALSE)</f>
        <v>MODERADO</v>
      </c>
      <c r="AU17" s="428" t="s">
        <v>591</v>
      </c>
      <c r="AV17" s="429" t="s">
        <v>592</v>
      </c>
      <c r="AW17" s="429" t="s">
        <v>593</v>
      </c>
      <c r="AX17" s="188" t="s">
        <v>4</v>
      </c>
      <c r="AY17" s="188" t="s">
        <v>5</v>
      </c>
      <c r="AZ17" s="188" t="s">
        <v>11</v>
      </c>
      <c r="BA17" s="188" t="s">
        <v>26</v>
      </c>
      <c r="BB17" s="185" t="s">
        <v>7</v>
      </c>
      <c r="BC17" s="145">
        <f>IF(AX17=Datos!$C$63,Datos!$C$73,IF(AX17=Datos!$C$64,Datos!$C$74,IF(AX17=Datos!$C$65,Datos!$C$75,"Revisar")))+IF(AY17=Datos!$D$63,Datos!$D$73,IF(AY17=Datos!$D$64,Datos!$D$74,"Revisar"))+IF(AZ17=Datos!$E$63,Datos!$E$73,IF(AZ17=Datos!$E$64,Datos!$E$74,"Revisar"))+IF(BB17=Datos!$G$63,Datos!$G$73,IF(BB17=Datos!$G$64,Datos!$G$74,IF(BB17=Datos!$G$65,Datos!$G$75,"Revisar")))</f>
        <v>0.5</v>
      </c>
      <c r="BD17" s="145">
        <f>IF(AX17=Datos!$C$65,BC17,0)</f>
        <v>0</v>
      </c>
      <c r="BE17" s="145">
        <f>IF(OR(AX17=Datos!$C$63,AX17=Datos!$C$64),BC17,0)</f>
        <v>0.5</v>
      </c>
      <c r="BF17" s="447">
        <f>IF(ROUND(AO17-SUM(BE17:BE20),0)&lt;=0,1,ROUND(AO17-SUM(BE17:BE20),0))</f>
        <v>1</v>
      </c>
      <c r="BG17" s="491" t="str">
        <f>IF(E17="Corrupción",(IF(BF17=1,"Rara Vez",IF(BF17=2,"Improbable",IF(BF17=3,"Posible",IF(BF17=4,"Probable","Seguro"))))),IF(BF17=1,"Muy Baja",IF(BF17=2,"Baja",IF(BF17=3,"Media",IF(BF17=4,"Alta","Muy Alta")))))</f>
        <v>Muy Baja</v>
      </c>
      <c r="BH17" s="447">
        <f>ROUND(AQ17-SUM(BD17:BD20),0)</f>
        <v>2</v>
      </c>
      <c r="BI17" s="447" t="str">
        <f>IF(BH17=1,"Insignificante",IF(BH17=2,"Menor",IF(BH17=3,"Moderado",IF(BH17=4,"Mayor","Catastrófico"))))</f>
        <v>Menor</v>
      </c>
      <c r="BJ17" s="450">
        <f>_xlfn.NUMBERVALUE(CONCATENATE(BF17,BH17),"##")</f>
        <v>12</v>
      </c>
      <c r="BK17" s="453" t="str">
        <f>+VLOOKUP(BJ17,Datos!$I$37:$J$65,2,FALSE)</f>
        <v>BAJO</v>
      </c>
      <c r="BL17" s="456" t="s">
        <v>233</v>
      </c>
      <c r="BM17" s="189"/>
      <c r="BN17" s="185"/>
      <c r="BO17" s="185"/>
      <c r="BP17" s="185"/>
      <c r="BQ17" s="190"/>
    </row>
    <row r="18" spans="1:69" ht="124" x14ac:dyDescent="0.35">
      <c r="A18" s="476"/>
      <c r="B18" s="479"/>
      <c r="C18" s="457"/>
      <c r="D18" s="482"/>
      <c r="E18" s="457"/>
      <c r="F18" s="460"/>
      <c r="G18" s="460"/>
      <c r="H18" s="484"/>
      <c r="I18" s="484"/>
      <c r="J18" s="484"/>
      <c r="K18" s="487"/>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3"/>
      <c r="AJ18" s="466"/>
      <c r="AK18" s="466"/>
      <c r="AL18" s="463"/>
      <c r="AM18" s="463"/>
      <c r="AN18" s="463"/>
      <c r="AO18" s="448"/>
      <c r="AP18" s="448"/>
      <c r="AQ18" s="448"/>
      <c r="AR18" s="468"/>
      <c r="AS18" s="470"/>
      <c r="AT18" s="473"/>
      <c r="AU18" s="430" t="s">
        <v>594</v>
      </c>
      <c r="AV18" s="431" t="s">
        <v>592</v>
      </c>
      <c r="AW18" s="431" t="s">
        <v>393</v>
      </c>
      <c r="AX18" s="194" t="s">
        <v>4</v>
      </c>
      <c r="AY18" s="194" t="s">
        <v>5</v>
      </c>
      <c r="AZ18" s="194" t="s">
        <v>3</v>
      </c>
      <c r="BA18" s="194" t="s">
        <v>31</v>
      </c>
      <c r="BB18" s="191" t="s">
        <v>7</v>
      </c>
      <c r="BC18" s="195">
        <f>IF(AX18=Datos!$C$63,Datos!$C$73,IF(AX18=Datos!$C$64,Datos!$C$74,IF(AX18=Datos!$C$65,Datos!$C$75,"Revisar")))+IF(AY18=Datos!$D$63,Datos!$D$73,IF(AY18=Datos!$D$64,Datos!$D$74,"Revisar"))+IF(AZ18=Datos!$E$63,Datos!$E$73,IF(AZ18=Datos!$E$64,Datos!$E$74,"Revisar"))+IF(BB18=Datos!$G$63,Datos!$G$73,IF(BB18=Datos!$G$64,Datos!$G$74,IF(BB18=Datos!$G$65,Datos!$G$75,"Revisar")))</f>
        <v>0.65</v>
      </c>
      <c r="BD18" s="195">
        <f>IF(AX18=Datos!$C$65,BC18,0)</f>
        <v>0</v>
      </c>
      <c r="BE18" s="195">
        <f>IF(OR(AX18=Datos!$C$63,AX18=Datos!$C$64),BC18,0)</f>
        <v>0.65</v>
      </c>
      <c r="BF18" s="448"/>
      <c r="BG18" s="448"/>
      <c r="BH18" s="448"/>
      <c r="BI18" s="448"/>
      <c r="BJ18" s="451"/>
      <c r="BK18" s="454"/>
      <c r="BL18" s="457"/>
      <c r="BM18" s="196"/>
      <c r="BN18" s="191"/>
      <c r="BO18" s="191"/>
      <c r="BP18" s="191"/>
      <c r="BQ18" s="197"/>
    </row>
    <row r="19" spans="1:69" ht="217" x14ac:dyDescent="0.35">
      <c r="A19" s="476"/>
      <c r="B19" s="479"/>
      <c r="C19" s="457"/>
      <c r="D19" s="482"/>
      <c r="E19" s="457"/>
      <c r="F19" s="460"/>
      <c r="G19" s="460"/>
      <c r="H19" s="484"/>
      <c r="I19" s="484"/>
      <c r="J19" s="484"/>
      <c r="K19" s="487"/>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3"/>
      <c r="AJ19" s="466"/>
      <c r="AK19" s="466"/>
      <c r="AL19" s="463"/>
      <c r="AM19" s="463"/>
      <c r="AN19" s="463"/>
      <c r="AO19" s="448"/>
      <c r="AP19" s="448"/>
      <c r="AQ19" s="448"/>
      <c r="AR19" s="468"/>
      <c r="AS19" s="470"/>
      <c r="AT19" s="473"/>
      <c r="AU19" s="432" t="s">
        <v>617</v>
      </c>
      <c r="AV19" s="431" t="s">
        <v>592</v>
      </c>
      <c r="AW19" s="431" t="s">
        <v>596</v>
      </c>
      <c r="AX19" s="194" t="s">
        <v>20</v>
      </c>
      <c r="AY19" s="194" t="s">
        <v>5</v>
      </c>
      <c r="AZ19" s="194" t="s">
        <v>3</v>
      </c>
      <c r="BA19" s="194" t="s">
        <v>33</v>
      </c>
      <c r="BB19" s="191" t="s">
        <v>7</v>
      </c>
      <c r="BC19" s="195">
        <f>IF(AX19=Datos!$C$63,Datos!$C$73,IF(AX19=Datos!$C$64,Datos!$C$74,IF(AX19=Datos!$C$65,Datos!$C$75,"Revisar")))+IF(AY19=Datos!$D$63,Datos!$D$73,IF(AY19=Datos!$D$64,Datos!$D$74,"Revisar"))+IF(AZ19=Datos!$E$63,Datos!$E$73,IF(AZ19=Datos!$E$64,Datos!$E$74,"Revisar"))+IF(BB19=Datos!$G$63,Datos!$G$73,IF(BB19=Datos!$G$64,Datos!$G$74,IF(BB19=Datos!$G$65,Datos!$G$75,"Revisar")))</f>
        <v>0.5</v>
      </c>
      <c r="BD19" s="195">
        <f>IF(AX19=Datos!$C$65,BC19,0)</f>
        <v>0.5</v>
      </c>
      <c r="BE19" s="195">
        <f>IF(OR(AX19=Datos!$C$63,AX19=Datos!$C$64),BC19,0)</f>
        <v>0</v>
      </c>
      <c r="BF19" s="448"/>
      <c r="BG19" s="448"/>
      <c r="BH19" s="448"/>
      <c r="BI19" s="448"/>
      <c r="BJ19" s="451"/>
      <c r="BK19" s="454"/>
      <c r="BL19" s="457"/>
      <c r="BM19" s="200"/>
      <c r="BN19" s="200"/>
      <c r="BO19" s="200"/>
      <c r="BP19" s="200"/>
      <c r="BQ19" s="201"/>
    </row>
    <row r="20" spans="1:69" ht="43.5" customHeight="1" thickBot="1" x14ac:dyDescent="0.4">
      <c r="A20" s="477"/>
      <c r="B20" s="480"/>
      <c r="C20" s="458"/>
      <c r="D20" s="483"/>
      <c r="E20" s="458"/>
      <c r="F20" s="461"/>
      <c r="G20" s="461"/>
      <c r="H20" s="485"/>
      <c r="I20" s="485"/>
      <c r="J20" s="485"/>
      <c r="K20" s="488"/>
      <c r="L20" s="461"/>
      <c r="M20" s="461"/>
      <c r="N20" s="461"/>
      <c r="O20" s="461"/>
      <c r="P20" s="461"/>
      <c r="Q20" s="461"/>
      <c r="R20" s="461"/>
      <c r="S20" s="461"/>
      <c r="T20" s="461"/>
      <c r="U20" s="461"/>
      <c r="V20" s="461"/>
      <c r="W20" s="461"/>
      <c r="X20" s="461"/>
      <c r="Y20" s="461"/>
      <c r="Z20" s="461"/>
      <c r="AA20" s="461"/>
      <c r="AB20" s="461"/>
      <c r="AC20" s="461"/>
      <c r="AD20" s="461"/>
      <c r="AE20" s="461"/>
      <c r="AF20" s="461"/>
      <c r="AG20" s="461"/>
      <c r="AH20" s="461"/>
      <c r="AI20" s="464"/>
      <c r="AJ20" s="467"/>
      <c r="AK20" s="467"/>
      <c r="AL20" s="464"/>
      <c r="AM20" s="464"/>
      <c r="AN20" s="464"/>
      <c r="AO20" s="449"/>
      <c r="AP20" s="449"/>
      <c r="AQ20" s="449"/>
      <c r="AR20" s="469"/>
      <c r="AS20" s="471"/>
      <c r="AT20" s="474"/>
      <c r="AU20" s="203"/>
      <c r="AV20" s="204"/>
      <c r="AW20" s="204"/>
      <c r="AX20" s="205"/>
      <c r="AY20" s="205"/>
      <c r="AZ20" s="205"/>
      <c r="BA20" s="205"/>
      <c r="BB20" s="202"/>
      <c r="BC20" s="206" t="e">
        <f>IF(AX20=Datos!$C$63,Datos!$C$73,IF(AX20=Datos!$C$64,Datos!$C$74,IF(AX20=Datos!$C$65,Datos!$C$75,"Revisar")))+IF(AY20=Datos!$D$63,Datos!$D$73,IF(AY20=Datos!$D$64,Datos!$D$74,"Revisar"))+IF(AZ20=Datos!$E$63,Datos!$E$73,IF(AZ20=Datos!$E$64,Datos!$E$74,"Revisar"))+IF(BB20=Datos!$G$63,Datos!$G$73,IF(BB20=Datos!$G$64,Datos!$G$74,IF(BB20=Datos!$G$65,Datos!$G$75,"Revisar")))</f>
        <v>#VALUE!</v>
      </c>
      <c r="BD20" s="206">
        <f>IF(AX20=Datos!$C$65,BC20,0)</f>
        <v>0</v>
      </c>
      <c r="BE20" s="206">
        <f>IF(OR(AX20=Datos!$C$63,AX20=Datos!$C$64),BC20,0)</f>
        <v>0</v>
      </c>
      <c r="BF20" s="449"/>
      <c r="BG20" s="449"/>
      <c r="BH20" s="449"/>
      <c r="BI20" s="449"/>
      <c r="BJ20" s="452"/>
      <c r="BK20" s="455"/>
      <c r="BL20" s="458"/>
      <c r="BM20" s="207"/>
      <c r="BN20" s="207"/>
      <c r="BO20" s="207"/>
      <c r="BP20" s="207"/>
      <c r="BQ20" s="208"/>
    </row>
    <row r="21" spans="1:69" s="138" customFormat="1" ht="170.5" x14ac:dyDescent="0.3">
      <c r="A21" s="496">
        <v>2</v>
      </c>
      <c r="B21" s="497" t="s">
        <v>277</v>
      </c>
      <c r="C21" s="498" t="s">
        <v>116</v>
      </c>
      <c r="D21" s="499" t="s">
        <v>190</v>
      </c>
      <c r="E21" s="498" t="s">
        <v>127</v>
      </c>
      <c r="F21" s="495" t="s">
        <v>75</v>
      </c>
      <c r="G21" s="495" t="s">
        <v>72</v>
      </c>
      <c r="H21" s="500" t="s">
        <v>597</v>
      </c>
      <c r="I21" s="500" t="s">
        <v>598</v>
      </c>
      <c r="J21" s="500" t="s">
        <v>599</v>
      </c>
      <c r="K21" s="501" t="str">
        <f>CONCATENATE(H21," ",I21," ",J21)</f>
        <v>Posibilidad de recibir o solicitar dadivas o beneficios a nombre propio o de terceros para favorecer intereses particulares por la utilización inapropiada de la información de la entidad debido a la no suscripción de los acuerdos de confidencialidad y de la aceptación formal de las políticas de seguridad, que controlen el acceso a la información conforme a las funciones y responsabilidades del personal</v>
      </c>
      <c r="L21" s="495" t="s">
        <v>17</v>
      </c>
      <c r="M21" s="495"/>
      <c r="N21" s="495"/>
      <c r="O21" s="495"/>
      <c r="P21" s="495" t="s">
        <v>168</v>
      </c>
      <c r="Q21" s="495" t="s">
        <v>169</v>
      </c>
      <c r="R21" s="495" t="s">
        <v>168</v>
      </c>
      <c r="S21" s="495" t="s">
        <v>168</v>
      </c>
      <c r="T21" s="495" t="s">
        <v>169</v>
      </c>
      <c r="U21" s="495" t="s">
        <v>168</v>
      </c>
      <c r="V21" s="495" t="s">
        <v>168</v>
      </c>
      <c r="W21" s="495" t="s">
        <v>168</v>
      </c>
      <c r="X21" s="495" t="s">
        <v>168</v>
      </c>
      <c r="Y21" s="495" t="s">
        <v>169</v>
      </c>
      <c r="Z21" s="495" t="s">
        <v>168</v>
      </c>
      <c r="AA21" s="495" t="s">
        <v>169</v>
      </c>
      <c r="AB21" s="495" t="s">
        <v>168</v>
      </c>
      <c r="AC21" s="495" t="s">
        <v>168</v>
      </c>
      <c r="AD21" s="495" t="s">
        <v>169</v>
      </c>
      <c r="AE21" s="495" t="s">
        <v>168</v>
      </c>
      <c r="AF21" s="495" t="s">
        <v>168</v>
      </c>
      <c r="AG21" s="495" t="s">
        <v>168</v>
      </c>
      <c r="AH21" s="495" t="s">
        <v>168</v>
      </c>
      <c r="AI21" s="489">
        <f>COUNTIF(P21:AH24,"Si")</f>
        <v>5</v>
      </c>
      <c r="AJ21" s="490">
        <f>IF((COUNTIF(O21:AH24,"Si"))&lt;=0,0,(IF((COUNTIF(O21:AH24,"Si"))&lt;=5,3,(IF(COUNTIF(O21:AH24,"Si")&lt;=11,4,5)))))</f>
        <v>3</v>
      </c>
      <c r="AK21" s="490" t="str">
        <f>IF((COUNTIF(O21:AH24,"Si"))&lt;=0,0,(IF((COUNTIF(O21:AH24,"Si"))&lt;=5,"MODERADO",(IF(COUNTIF(O21:AH24,"Si")&lt;=11,"ALTO","EXTREMO")))))</f>
        <v>MODERADO</v>
      </c>
      <c r="AL21" s="489"/>
      <c r="AM21" s="489" t="s">
        <v>212</v>
      </c>
      <c r="AN21" s="489">
        <f t="shared" ref="AN21" si="0">IF(AM21="Rara vez",1,(IF(AM21="Improbable",2,(IF(AM21="Posible",3,IF(AM21="Probable",4,IF(AM21="Seguro",5,"Revisar")))))))</f>
        <v>2</v>
      </c>
      <c r="AO21" s="491">
        <f t="shared" ref="AO21" si="1">IF(E21="Corrupción",AN21,IF(AL21&lt;=2,1,IF(AL21&lt;=24,2,IF(AL21&lt;=500,3,IF(AL21&lt;=5000,4,IF(AL21&gt;5000,5,"Revisar"))))))</f>
        <v>2</v>
      </c>
      <c r="AP21" s="491" t="str">
        <f t="shared" ref="AP21" si="2">IF(E21="Corrupción",(IF(AO21=1,"Rara Vez",IF(AO21=2,"Improbable",IF(AO21=3,"Posible",IF(AO21=4,"Probable",IF(AO21=5,"Seguro","Revisar")))))),IF(AO21=1,"Muy Baja",IF(AO21=2,"Baja",IF(AO21=3,"Media",IF(AO21=4,"Alta","Muy Alta")))))</f>
        <v>Improbable</v>
      </c>
      <c r="AQ21" s="491">
        <f>IF(E21="Corrupción",AJ21,(ROUND(((VLOOKUP(M21,Datos!$B$25:$C$29,2,FALSE)*Datos!$B$32)+(VLOOKUP(N21,Datos!$B$25:$C$29,2,FALSE)*Datos!$C$32)+(VLOOKUP(O21,Datos!$B$25:$C$29,2,FALSE)*Datos!$D$32))*5,0)))</f>
        <v>3</v>
      </c>
      <c r="AR21" s="492" t="str">
        <f>IF(AQ21=1,"Insignificante",IF(AQ21=2,"Menor",IF(AQ21=3,"Moderado",IF(AQ21=4,"Mayor","Catastrófico"))))</f>
        <v>Moderado</v>
      </c>
      <c r="AS21" s="493">
        <f>_xlfn.NUMBERVALUE(CONCATENATE(AO21,AQ21),"##")</f>
        <v>23</v>
      </c>
      <c r="AT21" s="494" t="str">
        <f>VLOOKUP(AS21,Datos!$I$37:$J$61,2,FALSE)</f>
        <v>MODERADO</v>
      </c>
      <c r="AU21" s="186" t="s">
        <v>600</v>
      </c>
      <c r="AV21" s="187" t="s">
        <v>592</v>
      </c>
      <c r="AW21" s="187" t="s">
        <v>601</v>
      </c>
      <c r="AX21" s="188" t="s">
        <v>4</v>
      </c>
      <c r="AY21" s="188" t="s">
        <v>5</v>
      </c>
      <c r="AZ21" s="188" t="s">
        <v>3</v>
      </c>
      <c r="BA21" s="188" t="s">
        <v>33</v>
      </c>
      <c r="BB21" s="185" t="s">
        <v>7</v>
      </c>
      <c r="BC21" s="145">
        <f>IF(AX21=Datos!$C$63,Datos!$C$73,IF(AX21=Datos!$C$64,Datos!$C$74,IF(AX21=Datos!$C$65,Datos!$C$75,"Revisar")))+IF(AY21=Datos!$D$63,Datos!$D$73,IF(AY21=Datos!$D$64,Datos!$D$74,"Revisar"))+IF(AZ21=Datos!$E$63,Datos!$E$73,IF(AZ21=Datos!$E$64,Datos!$E$74,"Revisar"))+IF(BB21=Datos!$G$63,Datos!$G$73,IF(BB21=Datos!$G$64,Datos!$G$74,IF(BB21=Datos!$G$65,Datos!$G$75,"Revisar")))</f>
        <v>0.65</v>
      </c>
      <c r="BD21" s="145">
        <f>IF(AX21=Datos!$C$65,BC21,0)</f>
        <v>0</v>
      </c>
      <c r="BE21" s="145">
        <f>IF(OR(AX21=Datos!$C$63,AX21=Datos!$C$64),BC21,0)</f>
        <v>0.65</v>
      </c>
      <c r="BF21" s="447">
        <f>IF(ROUND(AO21-SUM(BE21:BE24),0)&lt;=0,1,ROUND(AO21-SUM(BE21:BE24),0))</f>
        <v>1</v>
      </c>
      <c r="BG21" s="491" t="str">
        <f>IF(E21="Corrupción",(IF(BF21=1,"Rara Vez",IF(BF21=2,"Improbable",IF(BF21=3,"Posible",IF(BF21=4,"Probable","Seguro"))))),IF(BF21=1,"Muy Baja",IF(BF21=2,"Baja",IF(BF21=3,"Media",IF(BF21=4,"Alta","Muy Alta")))))</f>
        <v>Rara Vez</v>
      </c>
      <c r="BH21" s="447">
        <f>ROUND(AQ21-SUM(BD21:BD24),0)</f>
        <v>3</v>
      </c>
      <c r="BI21" s="447" t="str">
        <f>IF(BH21=1,"Insignificante",IF(BH21=2,"Menor",IF(BH21=3,"Moderado",IF(BH21=4,"Mayor","Catastrófico"))))</f>
        <v>Moderado</v>
      </c>
      <c r="BJ21" s="450">
        <f>_xlfn.NUMBERVALUE(CONCATENATE(BF21,BH21),"##")</f>
        <v>13</v>
      </c>
      <c r="BK21" s="453" t="str">
        <f>+VLOOKUP(BJ21,Datos!$I$37:$J$65,2,FALSE)</f>
        <v>MODERADO</v>
      </c>
      <c r="BL21" s="456" t="s">
        <v>236</v>
      </c>
      <c r="BM21" s="189" t="s">
        <v>602</v>
      </c>
      <c r="BN21" s="185" t="s">
        <v>603</v>
      </c>
      <c r="BO21" s="222">
        <v>45762</v>
      </c>
      <c r="BP21" s="222">
        <v>45989</v>
      </c>
      <c r="BQ21" s="190" t="s">
        <v>604</v>
      </c>
    </row>
    <row r="22" spans="1:69" ht="139.5" x14ac:dyDescent="0.35">
      <c r="A22" s="476"/>
      <c r="B22" s="479"/>
      <c r="C22" s="457"/>
      <c r="D22" s="482"/>
      <c r="E22" s="457"/>
      <c r="F22" s="460"/>
      <c r="G22" s="460"/>
      <c r="H22" s="484"/>
      <c r="I22" s="484"/>
      <c r="J22" s="484"/>
      <c r="K22" s="487"/>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3"/>
      <c r="AJ22" s="466"/>
      <c r="AK22" s="466"/>
      <c r="AL22" s="463"/>
      <c r="AM22" s="463"/>
      <c r="AN22" s="463"/>
      <c r="AO22" s="448"/>
      <c r="AP22" s="448"/>
      <c r="AQ22" s="448"/>
      <c r="AR22" s="468"/>
      <c r="AS22" s="470"/>
      <c r="AT22" s="473"/>
      <c r="AU22" s="192" t="s">
        <v>605</v>
      </c>
      <c r="AV22" s="193" t="s">
        <v>592</v>
      </c>
      <c r="AW22" s="193" t="s">
        <v>606</v>
      </c>
      <c r="AX22" s="194" t="s">
        <v>4</v>
      </c>
      <c r="AY22" s="194" t="s">
        <v>5</v>
      </c>
      <c r="AZ22" s="194" t="s">
        <v>3</v>
      </c>
      <c r="BA22" s="194" t="s">
        <v>29</v>
      </c>
      <c r="BB22" s="191" t="s">
        <v>7</v>
      </c>
      <c r="BC22" s="195">
        <f>IF(AX22=Datos!$C$63,Datos!$C$73,IF(AX22=Datos!$C$64,Datos!$C$74,IF(AX22=Datos!$C$65,Datos!$C$75,"Revisar")))+IF(AY22=Datos!$D$63,Datos!$D$73,IF(AY22=Datos!$D$64,Datos!$D$74,"Revisar"))+IF(AZ22=Datos!$E$63,Datos!$E$73,IF(AZ22=Datos!$E$64,Datos!$E$74,"Revisar"))+IF(BB22=Datos!$G$63,Datos!$G$73,IF(BB22=Datos!$G$64,Datos!$G$74,IF(BB22=Datos!$G$65,Datos!$G$75,"Revisar")))</f>
        <v>0.65</v>
      </c>
      <c r="BD22" s="195">
        <f>IF(AX22=Datos!$C$65,BC22,0)</f>
        <v>0</v>
      </c>
      <c r="BE22" s="195">
        <f>IF(OR(AX22=Datos!$C$63,AX22=Datos!$C$64),BC22,0)</f>
        <v>0.65</v>
      </c>
      <c r="BF22" s="448"/>
      <c r="BG22" s="448"/>
      <c r="BH22" s="448"/>
      <c r="BI22" s="448"/>
      <c r="BJ22" s="451"/>
      <c r="BK22" s="454"/>
      <c r="BL22" s="457"/>
      <c r="BM22" s="196"/>
      <c r="BN22" s="191"/>
      <c r="BO22" s="191"/>
      <c r="BP22" s="191"/>
      <c r="BQ22" s="197"/>
    </row>
    <row r="23" spans="1:69" ht="155" x14ac:dyDescent="0.35">
      <c r="A23" s="476"/>
      <c r="B23" s="479"/>
      <c r="C23" s="457"/>
      <c r="D23" s="482"/>
      <c r="E23" s="457"/>
      <c r="F23" s="460"/>
      <c r="G23" s="460"/>
      <c r="H23" s="484"/>
      <c r="I23" s="484"/>
      <c r="J23" s="484"/>
      <c r="K23" s="487"/>
      <c r="L23" s="460"/>
      <c r="M23" s="460"/>
      <c r="N23" s="460"/>
      <c r="O23" s="460"/>
      <c r="P23" s="460"/>
      <c r="Q23" s="460"/>
      <c r="R23" s="460"/>
      <c r="S23" s="460"/>
      <c r="T23" s="460"/>
      <c r="U23" s="460"/>
      <c r="V23" s="460"/>
      <c r="W23" s="460"/>
      <c r="X23" s="460"/>
      <c r="Y23" s="460"/>
      <c r="Z23" s="460"/>
      <c r="AA23" s="460"/>
      <c r="AB23" s="460"/>
      <c r="AC23" s="460"/>
      <c r="AD23" s="460"/>
      <c r="AE23" s="460"/>
      <c r="AF23" s="460"/>
      <c r="AG23" s="460"/>
      <c r="AH23" s="460"/>
      <c r="AI23" s="463"/>
      <c r="AJ23" s="466"/>
      <c r="AK23" s="466"/>
      <c r="AL23" s="463"/>
      <c r="AM23" s="463"/>
      <c r="AN23" s="463"/>
      <c r="AO23" s="448"/>
      <c r="AP23" s="448"/>
      <c r="AQ23" s="448"/>
      <c r="AR23" s="468"/>
      <c r="AS23" s="470"/>
      <c r="AT23" s="473"/>
      <c r="AU23" s="199" t="s">
        <v>607</v>
      </c>
      <c r="AV23" s="193" t="s">
        <v>608</v>
      </c>
      <c r="AW23" s="193" t="s">
        <v>609</v>
      </c>
      <c r="AX23" s="194" t="s">
        <v>4</v>
      </c>
      <c r="AY23" s="194" t="s">
        <v>5</v>
      </c>
      <c r="AZ23" s="194" t="s">
        <v>3</v>
      </c>
      <c r="BA23" s="194" t="s">
        <v>33</v>
      </c>
      <c r="BB23" s="191" t="s">
        <v>7</v>
      </c>
      <c r="BC23" s="195">
        <f>IF(AX23=Datos!$C$63,Datos!$C$73,IF(AX23=Datos!$C$64,Datos!$C$74,IF(AX23=Datos!$C$65,Datos!$C$75,"Revisar")))+IF(AY23=Datos!$D$63,Datos!$D$73,IF(AY23=Datos!$D$64,Datos!$D$74,"Revisar"))+IF(AZ23=Datos!$E$63,Datos!$E$73,IF(AZ23=Datos!$E$64,Datos!$E$74,"Revisar"))+IF(BB23=Datos!$G$63,Datos!$G$73,IF(BB23=Datos!$G$64,Datos!$G$74,IF(BB23=Datos!$G$65,Datos!$G$75,"Revisar")))</f>
        <v>0.65</v>
      </c>
      <c r="BD23" s="195">
        <f>IF(AX23=Datos!$C$65,BC23,0)</f>
        <v>0</v>
      </c>
      <c r="BE23" s="195">
        <f>IF(OR(AX23=Datos!$C$63,AX23=Datos!$C$64),BC23,0)</f>
        <v>0.65</v>
      </c>
      <c r="BF23" s="448"/>
      <c r="BG23" s="448"/>
      <c r="BH23" s="448"/>
      <c r="BI23" s="448"/>
      <c r="BJ23" s="451"/>
      <c r="BK23" s="454"/>
      <c r="BL23" s="457"/>
      <c r="BM23" s="200"/>
      <c r="BN23" s="200"/>
      <c r="BO23" s="200"/>
      <c r="BP23" s="200"/>
      <c r="BQ23" s="201"/>
    </row>
    <row r="24" spans="1:69" ht="43.5" customHeight="1" thickBot="1" x14ac:dyDescent="0.4">
      <c r="A24" s="477"/>
      <c r="B24" s="480"/>
      <c r="C24" s="458"/>
      <c r="D24" s="483"/>
      <c r="E24" s="458"/>
      <c r="F24" s="461"/>
      <c r="G24" s="461"/>
      <c r="H24" s="485"/>
      <c r="I24" s="485"/>
      <c r="J24" s="485"/>
      <c r="K24" s="488"/>
      <c r="L24" s="461"/>
      <c r="M24" s="461"/>
      <c r="N24" s="461"/>
      <c r="O24" s="461"/>
      <c r="P24" s="461"/>
      <c r="Q24" s="461"/>
      <c r="R24" s="461"/>
      <c r="S24" s="461"/>
      <c r="T24" s="461"/>
      <c r="U24" s="461"/>
      <c r="V24" s="461"/>
      <c r="W24" s="461"/>
      <c r="X24" s="461"/>
      <c r="Y24" s="461"/>
      <c r="Z24" s="461"/>
      <c r="AA24" s="461"/>
      <c r="AB24" s="461"/>
      <c r="AC24" s="461"/>
      <c r="AD24" s="461"/>
      <c r="AE24" s="461"/>
      <c r="AF24" s="461"/>
      <c r="AG24" s="461"/>
      <c r="AH24" s="461"/>
      <c r="AI24" s="464"/>
      <c r="AJ24" s="467"/>
      <c r="AK24" s="467"/>
      <c r="AL24" s="464"/>
      <c r="AM24" s="464"/>
      <c r="AN24" s="464"/>
      <c r="AO24" s="449"/>
      <c r="AP24" s="449"/>
      <c r="AQ24" s="449"/>
      <c r="AR24" s="469"/>
      <c r="AS24" s="471"/>
      <c r="AT24" s="474"/>
      <c r="AU24" s="203"/>
      <c r="AV24" s="204"/>
      <c r="AW24" s="204"/>
      <c r="AX24" s="205"/>
      <c r="AY24" s="205"/>
      <c r="AZ24" s="205"/>
      <c r="BA24" s="205"/>
      <c r="BB24" s="202"/>
      <c r="BC24" s="206" t="e">
        <f>IF(AX24=Datos!$C$63,Datos!$C$73,IF(AX24=Datos!$C$64,Datos!$C$74,IF(AX24=Datos!$C$65,Datos!$C$75,"Revisar")))+IF(AY24=Datos!$D$63,Datos!$D$73,IF(AY24=Datos!$D$64,Datos!$D$74,"Revisar"))+IF(AZ24=Datos!$E$63,Datos!$E$73,IF(AZ24=Datos!$E$64,Datos!$E$74,"Revisar"))+IF(BB24=Datos!$G$63,Datos!$G$73,IF(BB24=Datos!$G$64,Datos!$G$74,IF(BB24=Datos!$G$65,Datos!$G$75,"Revisar")))</f>
        <v>#VALUE!</v>
      </c>
      <c r="BD24" s="206">
        <f>IF(AX24=Datos!$C$65,BC24,0)</f>
        <v>0</v>
      </c>
      <c r="BE24" s="206">
        <f>IF(OR(AX24=Datos!$C$63,AX24=Datos!$C$64),BC24,0)</f>
        <v>0</v>
      </c>
      <c r="BF24" s="449"/>
      <c r="BG24" s="449"/>
      <c r="BH24" s="449"/>
      <c r="BI24" s="449"/>
      <c r="BJ24" s="452"/>
      <c r="BK24" s="455"/>
      <c r="BL24" s="458"/>
      <c r="BM24" s="207"/>
      <c r="BN24" s="207"/>
      <c r="BO24" s="207"/>
      <c r="BP24" s="207"/>
      <c r="BQ24" s="208"/>
    </row>
    <row r="25" spans="1:69" s="138" customFormat="1" ht="124" x14ac:dyDescent="0.3">
      <c r="A25" s="496">
        <v>3</v>
      </c>
      <c r="B25" s="497" t="s">
        <v>277</v>
      </c>
      <c r="C25" s="498" t="s">
        <v>116</v>
      </c>
      <c r="D25" s="499" t="s">
        <v>190</v>
      </c>
      <c r="E25" s="498" t="s">
        <v>127</v>
      </c>
      <c r="F25" s="495" t="s">
        <v>75</v>
      </c>
      <c r="G25" s="495" t="s">
        <v>246</v>
      </c>
      <c r="H25" s="500" t="s">
        <v>610</v>
      </c>
      <c r="I25" s="500" t="s">
        <v>611</v>
      </c>
      <c r="J25" s="500" t="s">
        <v>612</v>
      </c>
      <c r="K25" s="501" t="str">
        <f>CONCATENATE(H25," ",I25," ",J25)</f>
        <v>Posibilidad de incurrir en gastos de bienes y servicios tecnológicos que no se necesiten en la entidad para beneficio propio o de terceros por presiones indebidas o conflictos de interés debido a falta de ética por parte del servidor público o contratista responsable de gestionar el proceso de adquisición tecnológica</v>
      </c>
      <c r="L25" s="495" t="s">
        <v>17</v>
      </c>
      <c r="M25" s="495"/>
      <c r="N25" s="495"/>
      <c r="O25" s="495"/>
      <c r="P25" s="495" t="s">
        <v>168</v>
      </c>
      <c r="Q25" s="495" t="s">
        <v>168</v>
      </c>
      <c r="R25" s="495" t="s">
        <v>168</v>
      </c>
      <c r="S25" s="495" t="s">
        <v>168</v>
      </c>
      <c r="T25" s="495" t="s">
        <v>169</v>
      </c>
      <c r="U25" s="495" t="s">
        <v>169</v>
      </c>
      <c r="V25" s="495" t="s">
        <v>168</v>
      </c>
      <c r="W25" s="495" t="s">
        <v>168</v>
      </c>
      <c r="X25" s="495" t="s">
        <v>168</v>
      </c>
      <c r="Y25" s="495" t="s">
        <v>168</v>
      </c>
      <c r="Z25" s="495" t="s">
        <v>169</v>
      </c>
      <c r="AA25" s="495" t="s">
        <v>169</v>
      </c>
      <c r="AB25" s="495" t="s">
        <v>168</v>
      </c>
      <c r="AC25" s="495" t="s">
        <v>168</v>
      </c>
      <c r="AD25" s="495" t="s">
        <v>168</v>
      </c>
      <c r="AE25" s="495" t="s">
        <v>168</v>
      </c>
      <c r="AF25" s="495" t="s">
        <v>168</v>
      </c>
      <c r="AG25" s="495" t="s">
        <v>168</v>
      </c>
      <c r="AH25" s="495" t="s">
        <v>168</v>
      </c>
      <c r="AI25" s="489">
        <f>COUNTIF(P25:AH28,"Si")</f>
        <v>4</v>
      </c>
      <c r="AJ25" s="490">
        <f>IF((COUNTIF(O25:AH28,"Si"))&lt;=0,0,(IF((COUNTIF(O25:AH28,"Si"))&lt;=5,3,(IF(COUNTIF(O25:AH28,"Si")&lt;=11,4,5)))))</f>
        <v>3</v>
      </c>
      <c r="AK25" s="490" t="str">
        <f>IF((COUNTIF(O25:AH28,"Si"))&lt;=0,0,(IF((COUNTIF(O25:AH28,"Si"))&lt;=5,"MODERADO",(IF(COUNTIF(O25:AH28,"Si")&lt;=11,"ALTO","EXTREMO")))))</f>
        <v>MODERADO</v>
      </c>
      <c r="AL25" s="489"/>
      <c r="AM25" s="489" t="s">
        <v>212</v>
      </c>
      <c r="AN25" s="489">
        <f t="shared" ref="AN25" si="3">IF(AM25="Rara vez",1,(IF(AM25="Improbable",2,(IF(AM25="Posible",3,IF(AM25="Probable",4,IF(AM25="Seguro",5,"Revisar")))))))</f>
        <v>2</v>
      </c>
      <c r="AO25" s="491">
        <f t="shared" ref="AO25" si="4">IF(E25="Corrupción",AN25,IF(AL25&lt;=2,1,IF(AL25&lt;=24,2,IF(AL25&lt;=500,3,IF(AL25&lt;=5000,4,IF(AL25&gt;5000,5,"Revisar"))))))</f>
        <v>2</v>
      </c>
      <c r="AP25" s="491" t="str">
        <f t="shared" ref="AP25" si="5">IF(E25="Corrupción",(IF(AO25=1,"Rara Vez",IF(AO25=2,"Improbable",IF(AO25=3,"Posible",IF(AO25=4,"Probable",IF(AO25=5,"Seguro","Revisar")))))),IF(AO25=1,"Muy Baja",IF(AO25=2,"Baja",IF(AO25=3,"Media",IF(AO25=4,"Alta","Muy Alta")))))</f>
        <v>Improbable</v>
      </c>
      <c r="AQ25" s="491">
        <f>IF(E25="Corrupción",AJ25,(ROUND(((VLOOKUP(M25,Datos!$B$25:$C$29,2,FALSE)*Datos!$B$32)+(VLOOKUP(N25,Datos!$B$25:$C$29,2,FALSE)*Datos!$C$32)+(VLOOKUP(O25,Datos!$B$25:$C$29,2,FALSE)*Datos!$D$32))*5,0)))</f>
        <v>3</v>
      </c>
      <c r="AR25" s="492" t="str">
        <f>IF(AQ25=1,"Insignificante",IF(AQ25=2,"Menor",IF(AQ25=3,"Moderado",IF(AQ25=4,"Mayor","Catastrófico"))))</f>
        <v>Moderado</v>
      </c>
      <c r="AS25" s="493">
        <f>_xlfn.NUMBERVALUE(CONCATENATE(AO25,AQ25),"##")</f>
        <v>23</v>
      </c>
      <c r="AT25" s="494" t="str">
        <f>VLOOKUP(AS25,Datos!$I$37:$J$61,2,FALSE)</f>
        <v>MODERADO</v>
      </c>
      <c r="AU25" s="186" t="s">
        <v>613</v>
      </c>
      <c r="AV25" s="187" t="s">
        <v>592</v>
      </c>
      <c r="AW25" s="187" t="s">
        <v>614</v>
      </c>
      <c r="AX25" s="188" t="s">
        <v>4</v>
      </c>
      <c r="AY25" s="188" t="s">
        <v>5</v>
      </c>
      <c r="AZ25" s="188" t="s">
        <v>3</v>
      </c>
      <c r="BA25" s="188" t="s">
        <v>32</v>
      </c>
      <c r="BB25" s="185" t="s">
        <v>7</v>
      </c>
      <c r="BC25" s="145">
        <f>IF(AX25=Datos!$C$63,Datos!$C$73,IF(AX25=Datos!$C$64,Datos!$C$74,IF(AX25=Datos!$C$65,Datos!$C$75,"Revisar")))+IF(AY25=Datos!$D$63,Datos!$D$73,IF(AY25=Datos!$D$64,Datos!$D$74,"Revisar"))+IF(AZ25=Datos!$E$63,Datos!$E$73,IF(AZ25=Datos!$E$64,Datos!$E$74,"Revisar"))+IF(BB25=Datos!$G$63,Datos!$G$73,IF(BB25=Datos!$G$64,Datos!$G$74,IF(BB25=Datos!$G$65,Datos!$G$75,"Revisar")))</f>
        <v>0.65</v>
      </c>
      <c r="BD25" s="145">
        <f>IF(AX25=Datos!$C$65,BC25,0)</f>
        <v>0</v>
      </c>
      <c r="BE25" s="145">
        <f>IF(OR(AX25=Datos!$C$63,AX25=Datos!$C$64),BC25,0)</f>
        <v>0.65</v>
      </c>
      <c r="BF25" s="447">
        <f>IF(ROUND(AO25-SUM(BE25:BE28),0)&lt;=0,1,ROUND(AO25-SUM(BE25:BE28),0))</f>
        <v>1</v>
      </c>
      <c r="BG25" s="491" t="str">
        <f>IF(E25="Corrupción",(IF(BF25=1,"Rara Vez",IF(BF25=2,"Improbable",IF(BF25=3,"Posible",IF(BF25=4,"Probable","Seguro"))))),IF(BF25=1,"Muy Baja",IF(BF25=2,"Baja",IF(BF25=3,"Media",IF(BF25=4,"Alta","Muy Alta")))))</f>
        <v>Rara Vez</v>
      </c>
      <c r="BH25" s="447">
        <f>ROUND(AQ25-SUM(BD25:BD28),0)</f>
        <v>3</v>
      </c>
      <c r="BI25" s="447" t="str">
        <f>IF(BH25=1,"Insignificante",IF(BH25=2,"Menor",IF(BH25=3,"Moderado",IF(BH25=4,"Mayor","Catastrófico"))))</f>
        <v>Moderado</v>
      </c>
      <c r="BJ25" s="450">
        <f>_xlfn.NUMBERVALUE(CONCATENATE(BF25,BH25),"##")</f>
        <v>13</v>
      </c>
      <c r="BK25" s="453" t="str">
        <f>+VLOOKUP(BJ25,Datos!$I$37:$J$65,2,FALSE)</f>
        <v>MODERADO</v>
      </c>
      <c r="BL25" s="456" t="s">
        <v>236</v>
      </c>
      <c r="BM25" s="189" t="s">
        <v>618</v>
      </c>
      <c r="BN25" s="185" t="s">
        <v>603</v>
      </c>
      <c r="BO25" s="222">
        <v>45888</v>
      </c>
      <c r="BP25" s="222">
        <v>45989</v>
      </c>
      <c r="BQ25" s="190" t="s">
        <v>616</v>
      </c>
    </row>
    <row r="26" spans="1:69" ht="15.65" customHeight="1" x14ac:dyDescent="0.35">
      <c r="A26" s="476"/>
      <c r="B26" s="479"/>
      <c r="C26" s="457"/>
      <c r="D26" s="482"/>
      <c r="E26" s="457"/>
      <c r="F26" s="460"/>
      <c r="G26" s="460"/>
      <c r="H26" s="484"/>
      <c r="I26" s="484"/>
      <c r="J26" s="484"/>
      <c r="K26" s="487"/>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3"/>
      <c r="AJ26" s="466"/>
      <c r="AK26" s="466"/>
      <c r="AL26" s="463"/>
      <c r="AM26" s="463"/>
      <c r="AN26" s="463"/>
      <c r="AO26" s="448"/>
      <c r="AP26" s="448"/>
      <c r="AQ26" s="448"/>
      <c r="AR26" s="468"/>
      <c r="AS26" s="470"/>
      <c r="AT26" s="473"/>
      <c r="AU26" s="192"/>
      <c r="AV26" s="193"/>
      <c r="AW26" s="193"/>
      <c r="AX26" s="194"/>
      <c r="AY26" s="194"/>
      <c r="AZ26" s="194"/>
      <c r="BA26" s="194"/>
      <c r="BB26" s="191"/>
      <c r="BC26" s="195" t="e">
        <f>IF(AX26=Datos!$C$63,Datos!$C$73,IF(AX26=Datos!$C$64,Datos!$C$74,IF(AX26=Datos!$C$65,Datos!$C$75,"Revisar")))+IF(AY26=Datos!$D$63,Datos!$D$73,IF(AY26=Datos!$D$64,Datos!$D$74,"Revisar"))+IF(AZ26=Datos!$E$63,Datos!$E$73,IF(AZ26=Datos!$E$64,Datos!$E$74,"Revisar"))+IF(BB26=Datos!$G$63,Datos!$G$73,IF(BB26=Datos!$G$64,Datos!$G$74,IF(BB26=Datos!$G$65,Datos!$G$75,"Revisar")))</f>
        <v>#VALUE!</v>
      </c>
      <c r="BD26" s="195">
        <f>IF(AX26=Datos!$C$65,BC26,0)</f>
        <v>0</v>
      </c>
      <c r="BE26" s="195">
        <f>IF(OR(AX26=Datos!$C$63,AX26=Datos!$C$64),BC26,0)</f>
        <v>0</v>
      </c>
      <c r="BF26" s="448"/>
      <c r="BG26" s="448"/>
      <c r="BH26" s="448"/>
      <c r="BI26" s="448"/>
      <c r="BJ26" s="451"/>
      <c r="BK26" s="454"/>
      <c r="BL26" s="457"/>
      <c r="BM26" s="196"/>
      <c r="BN26" s="191"/>
      <c r="BO26" s="191"/>
      <c r="BP26" s="191"/>
      <c r="BQ26" s="197"/>
    </row>
    <row r="27" spans="1:69" ht="43.5" customHeight="1" x14ac:dyDescent="0.35">
      <c r="A27" s="476"/>
      <c r="B27" s="479"/>
      <c r="C27" s="457"/>
      <c r="D27" s="482"/>
      <c r="E27" s="457"/>
      <c r="F27" s="460"/>
      <c r="G27" s="460"/>
      <c r="H27" s="484"/>
      <c r="I27" s="484"/>
      <c r="J27" s="484"/>
      <c r="K27" s="487"/>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3"/>
      <c r="AJ27" s="466"/>
      <c r="AK27" s="466"/>
      <c r="AL27" s="463"/>
      <c r="AM27" s="463"/>
      <c r="AN27" s="463"/>
      <c r="AO27" s="448"/>
      <c r="AP27" s="448"/>
      <c r="AQ27" s="448"/>
      <c r="AR27" s="468"/>
      <c r="AS27" s="470"/>
      <c r="AT27" s="473"/>
      <c r="AU27" s="199"/>
      <c r="AV27" s="193"/>
      <c r="AW27" s="193"/>
      <c r="AX27" s="194"/>
      <c r="AY27" s="194"/>
      <c r="AZ27" s="194"/>
      <c r="BA27" s="194"/>
      <c r="BB27" s="191"/>
      <c r="BC27" s="195" t="e">
        <f>IF(AX27=Datos!$C$63,Datos!$C$73,IF(AX27=Datos!$C$64,Datos!$C$74,IF(AX27=Datos!$C$65,Datos!$C$75,"Revisar")))+IF(AY27=Datos!$D$63,Datos!$D$73,IF(AY27=Datos!$D$64,Datos!$D$74,"Revisar"))+IF(AZ27=Datos!$E$63,Datos!$E$73,IF(AZ27=Datos!$E$64,Datos!$E$74,"Revisar"))+IF(BB27=Datos!$G$63,Datos!$G$73,IF(BB27=Datos!$G$64,Datos!$G$74,IF(BB27=Datos!$G$65,Datos!$G$75,"Revisar")))</f>
        <v>#VALUE!</v>
      </c>
      <c r="BD27" s="195">
        <f>IF(AX27=Datos!$C$65,BC27,0)</f>
        <v>0</v>
      </c>
      <c r="BE27" s="195">
        <f>IF(OR(AX27=Datos!$C$63,AX27=Datos!$C$64),BC27,0)</f>
        <v>0</v>
      </c>
      <c r="BF27" s="448"/>
      <c r="BG27" s="448"/>
      <c r="BH27" s="448"/>
      <c r="BI27" s="448"/>
      <c r="BJ27" s="451"/>
      <c r="BK27" s="454"/>
      <c r="BL27" s="457"/>
      <c r="BM27" s="200"/>
      <c r="BN27" s="200"/>
      <c r="BO27" s="200"/>
      <c r="BP27" s="200"/>
      <c r="BQ27" s="201"/>
    </row>
    <row r="28" spans="1:69" ht="43.5" customHeight="1" thickBot="1" x14ac:dyDescent="0.4">
      <c r="A28" s="477"/>
      <c r="B28" s="480"/>
      <c r="C28" s="458"/>
      <c r="D28" s="483"/>
      <c r="E28" s="458"/>
      <c r="F28" s="461"/>
      <c r="G28" s="461"/>
      <c r="H28" s="485"/>
      <c r="I28" s="485"/>
      <c r="J28" s="485"/>
      <c r="K28" s="488"/>
      <c r="L28" s="461"/>
      <c r="M28" s="461"/>
      <c r="N28" s="461"/>
      <c r="O28" s="461"/>
      <c r="P28" s="461"/>
      <c r="Q28" s="461"/>
      <c r="R28" s="461"/>
      <c r="S28" s="461"/>
      <c r="T28" s="461"/>
      <c r="U28" s="461"/>
      <c r="V28" s="461"/>
      <c r="W28" s="461"/>
      <c r="X28" s="461"/>
      <c r="Y28" s="461"/>
      <c r="Z28" s="461"/>
      <c r="AA28" s="461"/>
      <c r="AB28" s="461"/>
      <c r="AC28" s="461"/>
      <c r="AD28" s="461"/>
      <c r="AE28" s="461"/>
      <c r="AF28" s="461"/>
      <c r="AG28" s="461"/>
      <c r="AH28" s="461"/>
      <c r="AI28" s="464"/>
      <c r="AJ28" s="467"/>
      <c r="AK28" s="467"/>
      <c r="AL28" s="464"/>
      <c r="AM28" s="464"/>
      <c r="AN28" s="464"/>
      <c r="AO28" s="449"/>
      <c r="AP28" s="449"/>
      <c r="AQ28" s="449"/>
      <c r="AR28" s="469"/>
      <c r="AS28" s="471"/>
      <c r="AT28" s="474"/>
      <c r="AU28" s="203"/>
      <c r="AV28" s="204"/>
      <c r="AW28" s="204"/>
      <c r="AX28" s="205"/>
      <c r="AY28" s="205"/>
      <c r="AZ28" s="205"/>
      <c r="BA28" s="205"/>
      <c r="BB28" s="202"/>
      <c r="BC28" s="206" t="e">
        <f>IF(AX28=Datos!$C$63,Datos!$C$73,IF(AX28=Datos!$C$64,Datos!$C$74,IF(AX28=Datos!$C$65,Datos!$C$75,"Revisar")))+IF(AY28=Datos!$D$63,Datos!$D$73,IF(AY28=Datos!$D$64,Datos!$D$74,"Revisar"))+IF(AZ28=Datos!$E$63,Datos!$E$73,IF(AZ28=Datos!$E$64,Datos!$E$74,"Revisar"))+IF(BB28=Datos!$G$63,Datos!$G$73,IF(BB28=Datos!$G$64,Datos!$G$74,IF(BB28=Datos!$G$65,Datos!$G$75,"Revisar")))</f>
        <v>#VALUE!</v>
      </c>
      <c r="BD28" s="206">
        <f>IF(AX28=Datos!$C$65,BC28,0)</f>
        <v>0</v>
      </c>
      <c r="BE28" s="206">
        <f>IF(OR(AX28=Datos!$C$63,AX28=Datos!$C$64),BC28,0)</f>
        <v>0</v>
      </c>
      <c r="BF28" s="449"/>
      <c r="BG28" s="449"/>
      <c r="BH28" s="449"/>
      <c r="BI28" s="449"/>
      <c r="BJ28" s="452"/>
      <c r="BK28" s="455"/>
      <c r="BL28" s="458"/>
      <c r="BM28" s="207"/>
      <c r="BN28" s="207"/>
      <c r="BO28" s="207"/>
      <c r="BP28" s="207"/>
      <c r="BQ28" s="208"/>
    </row>
    <row r="29" spans="1:69" s="138" customFormat="1" ht="15.65" hidden="1" customHeight="1" x14ac:dyDescent="0.3">
      <c r="A29" s="496"/>
      <c r="B29" s="497"/>
      <c r="C29" s="498"/>
      <c r="D29" s="499"/>
      <c r="E29" s="498"/>
      <c r="F29" s="495"/>
      <c r="G29" s="495"/>
      <c r="H29" s="500"/>
      <c r="I29" s="500"/>
      <c r="J29" s="500"/>
      <c r="K29" s="501" t="str">
        <f>CONCATENATE(H29," ",I29," ",J29)</f>
        <v xml:space="preserve">  </v>
      </c>
      <c r="L29" s="495"/>
      <c r="M29" s="495"/>
      <c r="N29" s="495"/>
      <c r="O29" s="495"/>
      <c r="P29" s="495"/>
      <c r="Q29" s="495"/>
      <c r="R29" s="495"/>
      <c r="S29" s="495"/>
      <c r="T29" s="495"/>
      <c r="U29" s="495"/>
      <c r="V29" s="495"/>
      <c r="W29" s="495"/>
      <c r="X29" s="495"/>
      <c r="Y29" s="495"/>
      <c r="Z29" s="495"/>
      <c r="AA29" s="495"/>
      <c r="AB29" s="495"/>
      <c r="AC29" s="495"/>
      <c r="AD29" s="495"/>
      <c r="AE29" s="495"/>
      <c r="AF29" s="495"/>
      <c r="AG29" s="495"/>
      <c r="AH29" s="495"/>
      <c r="AI29" s="489">
        <f>COUNTIF(P29:AH32,"Si")</f>
        <v>0</v>
      </c>
      <c r="AJ29" s="490">
        <f>IF((COUNTIF(O29:AH32,"Si"))&lt;=0,0,(IF((COUNTIF(O29:AH32,"Si"))&lt;=5,3,(IF(COUNTIF(O29:AH32,"Si")&lt;=11,4,5)))))</f>
        <v>0</v>
      </c>
      <c r="AK29" s="490">
        <f>IF((COUNTIF(O29:AH32,"Si"))&lt;=0,0,(IF((COUNTIF(O29:AH32,"Si"))&lt;=5,"MODERADO",(IF(COUNTIF(O29:AH32,"Si")&lt;=11,"ALTO","EXTREMO")))))</f>
        <v>0</v>
      </c>
      <c r="AL29" s="489"/>
      <c r="AM29" s="489"/>
      <c r="AN29" s="489" t="str">
        <f t="shared" ref="AN29" si="6">IF(AM29="Rara vez",1,(IF(AM29="Improbable",2,(IF(AM29="Posible",3,IF(AM29="Probable",4,IF(AM29="Seguro",5,"Revisar")))))))</f>
        <v>Revisar</v>
      </c>
      <c r="AO29" s="491">
        <f t="shared" ref="AO29" si="7">IF(E29="Corrupción",AN29,IF(AL29&lt;=2,1,IF(AL29&lt;=24,2,IF(AL29&lt;=500,3,IF(AL29&lt;=5000,4,IF(AL29&gt;5000,5,"Revisar"))))))</f>
        <v>1</v>
      </c>
      <c r="AP29" s="491" t="str">
        <f t="shared" ref="AP29" si="8">IF(E29="Corrupción",(IF(AO29=1,"Rara Vez",IF(AO29=2,"Improbable",IF(AO29=3,"Posible",IF(AO29=4,"Probable",IF(AO29=5,"Seguro","Revisar")))))),IF(AO29=1,"Muy Baja",IF(AO29=2,"Baja",IF(AO29=3,"Media",IF(AO29=4,"Alta","Muy Alta")))))</f>
        <v>Muy Baja</v>
      </c>
      <c r="AQ29" s="491" t="e">
        <f>IF(E29="Corrupción",AJ29,(ROUND(((VLOOKUP(M29,Datos!$B$25:$C$29,2,FALSE)*Datos!$B$32)+(VLOOKUP(N29,Datos!$B$25:$C$29,2,FALSE)*Datos!$C$32)+(VLOOKUP(O29,Datos!$B$25:$C$29,2,FALSE)*Datos!$D$32))*5,0)))</f>
        <v>#N/A</v>
      </c>
      <c r="AR29" s="492" t="e">
        <f>IF(AQ29=1,"Insignificante",IF(AQ29=2,"Menor",IF(AQ29=3,"Moderado",IF(AQ29=4,"Mayor","Catastrófico"))))</f>
        <v>#N/A</v>
      </c>
      <c r="AS29" s="493" t="e">
        <f>_xlfn.NUMBERVALUE(CONCATENATE(AO29,AQ29),"##")</f>
        <v>#N/A</v>
      </c>
      <c r="AT29" s="494" t="e">
        <f>VLOOKUP(AS29,Datos!$I$37:$J$61,2,FALSE)</f>
        <v>#N/A</v>
      </c>
      <c r="AU29" s="186"/>
      <c r="AV29" s="187"/>
      <c r="AW29" s="187"/>
      <c r="AX29" s="188"/>
      <c r="AY29" s="188"/>
      <c r="AZ29" s="188"/>
      <c r="BA29" s="188"/>
      <c r="BB29" s="185"/>
      <c r="BC29" s="145" t="e">
        <f>IF(AX29=Datos!$C$63,Datos!$C$73,IF(AX29=Datos!$C$64,Datos!$C$74,IF(AX29=Datos!$C$65,Datos!$C$75,"Revisar")))+IF(AY29=Datos!$D$63,Datos!$D$73,IF(AY29=Datos!$D$64,Datos!$D$74,"Revisar"))+IF(AZ29=Datos!$E$63,Datos!$E$73,IF(AZ29=Datos!$E$64,Datos!$E$74,"Revisar"))+IF(BB29=Datos!$G$63,Datos!$G$73,IF(BB29=Datos!$G$64,Datos!$G$74,IF(BB29=Datos!$G$65,Datos!$G$75,"Revisar")))</f>
        <v>#VALUE!</v>
      </c>
      <c r="BD29" s="145">
        <f>IF(AX29=Datos!$C$65,BC29,0)</f>
        <v>0</v>
      </c>
      <c r="BE29" s="145">
        <f>IF(OR(AX29=Datos!$C$63,AX29=Datos!$C$64),BC29,0)</f>
        <v>0</v>
      </c>
      <c r="BF29" s="447">
        <f>IF(ROUND(AO29-SUM(BE29:BE32),0)&lt;=0,1,ROUND(AO29-SUM(BE29:BE32),0))</f>
        <v>1</v>
      </c>
      <c r="BG29" s="491" t="str">
        <f>IF(E29="Corrupción",(IF(BF29=1,"Rara Vez",IF(BF29=2,"Improbable",IF(BF29=3,"Posible",IF(BF29=4,"Probable","Seguro"))))),IF(BF29=1,"Muy Baja",IF(BF29=2,"Baja",IF(BF29=3,"Media",IF(BF29=4,"Alta","Muy Alta")))))</f>
        <v>Muy Baja</v>
      </c>
      <c r="BH29" s="447" t="e">
        <f>ROUND(AQ29-SUM(BD29:BD32),0)</f>
        <v>#N/A</v>
      </c>
      <c r="BI29" s="447" t="e">
        <f>IF(BH29=1,"Insignificante",IF(BH29=2,"Menor",IF(BH29=3,"Moderado",IF(BH29=4,"Mayor","Catastrófico"))))</f>
        <v>#N/A</v>
      </c>
      <c r="BJ29" s="450" t="e">
        <f>_xlfn.NUMBERVALUE(CONCATENATE(BF29,BH29),"##")</f>
        <v>#N/A</v>
      </c>
      <c r="BK29" s="453" t="e">
        <f>+VLOOKUP(BJ29,Datos!$I$37:$J$65,2,FALSE)</f>
        <v>#N/A</v>
      </c>
      <c r="BL29" s="456"/>
      <c r="BM29" s="189"/>
      <c r="BN29" s="185"/>
      <c r="BO29" s="185"/>
      <c r="BP29" s="185"/>
      <c r="BQ29" s="190"/>
    </row>
    <row r="30" spans="1:69" ht="15.65" hidden="1" customHeight="1" x14ac:dyDescent="0.35">
      <c r="A30" s="476"/>
      <c r="B30" s="479"/>
      <c r="C30" s="457"/>
      <c r="D30" s="482"/>
      <c r="E30" s="457"/>
      <c r="F30" s="460"/>
      <c r="G30" s="460"/>
      <c r="H30" s="484"/>
      <c r="I30" s="484"/>
      <c r="J30" s="484"/>
      <c r="K30" s="487"/>
      <c r="L30" s="460"/>
      <c r="M30" s="460"/>
      <c r="N30" s="460"/>
      <c r="O30" s="460"/>
      <c r="P30" s="460"/>
      <c r="Q30" s="460"/>
      <c r="R30" s="460"/>
      <c r="S30" s="460"/>
      <c r="T30" s="460"/>
      <c r="U30" s="460"/>
      <c r="V30" s="460"/>
      <c r="W30" s="460"/>
      <c r="X30" s="460"/>
      <c r="Y30" s="460"/>
      <c r="Z30" s="460"/>
      <c r="AA30" s="460"/>
      <c r="AB30" s="460"/>
      <c r="AC30" s="460"/>
      <c r="AD30" s="460"/>
      <c r="AE30" s="460"/>
      <c r="AF30" s="460"/>
      <c r="AG30" s="460"/>
      <c r="AH30" s="460"/>
      <c r="AI30" s="463"/>
      <c r="AJ30" s="466"/>
      <c r="AK30" s="466"/>
      <c r="AL30" s="463"/>
      <c r="AM30" s="463"/>
      <c r="AN30" s="463"/>
      <c r="AO30" s="448"/>
      <c r="AP30" s="448"/>
      <c r="AQ30" s="448"/>
      <c r="AR30" s="468"/>
      <c r="AS30" s="470"/>
      <c r="AT30" s="473"/>
      <c r="AU30" s="192"/>
      <c r="AV30" s="193"/>
      <c r="AW30" s="193"/>
      <c r="AX30" s="194"/>
      <c r="AY30" s="194"/>
      <c r="AZ30" s="194"/>
      <c r="BA30" s="194"/>
      <c r="BB30" s="191"/>
      <c r="BC30" s="195" t="e">
        <f>IF(AX30=Datos!$C$63,Datos!$C$73,IF(AX30=Datos!$C$64,Datos!$C$74,IF(AX30=Datos!$C$65,Datos!$C$75,"Revisar")))+IF(AY30=Datos!$D$63,Datos!$D$73,IF(AY30=Datos!$D$64,Datos!$D$74,"Revisar"))+IF(AZ30=Datos!$E$63,Datos!$E$73,IF(AZ30=Datos!$E$64,Datos!$E$74,"Revisar"))+IF(BB30=Datos!$G$63,Datos!$G$73,IF(BB30=Datos!$G$64,Datos!$G$74,IF(BB30=Datos!$G$65,Datos!$G$75,"Revisar")))</f>
        <v>#VALUE!</v>
      </c>
      <c r="BD30" s="195">
        <f>IF(AX30=Datos!$C$65,BC30,0)</f>
        <v>0</v>
      </c>
      <c r="BE30" s="195">
        <f>IF(OR(AX30=Datos!$C$63,AX30=Datos!$C$64),BC30,0)</f>
        <v>0</v>
      </c>
      <c r="BF30" s="448"/>
      <c r="BG30" s="448"/>
      <c r="BH30" s="448"/>
      <c r="BI30" s="448"/>
      <c r="BJ30" s="451"/>
      <c r="BK30" s="454"/>
      <c r="BL30" s="457"/>
      <c r="BM30" s="196"/>
      <c r="BN30" s="191"/>
      <c r="BO30" s="191"/>
      <c r="BP30" s="191"/>
      <c r="BQ30" s="197"/>
    </row>
    <row r="31" spans="1:69" ht="43.5" hidden="1" customHeight="1" x14ac:dyDescent="0.35">
      <c r="A31" s="476"/>
      <c r="B31" s="479"/>
      <c r="C31" s="457"/>
      <c r="D31" s="482"/>
      <c r="E31" s="457"/>
      <c r="F31" s="460"/>
      <c r="G31" s="460"/>
      <c r="H31" s="484"/>
      <c r="I31" s="484"/>
      <c r="J31" s="484"/>
      <c r="K31" s="487"/>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3"/>
      <c r="AJ31" s="466"/>
      <c r="AK31" s="466"/>
      <c r="AL31" s="463"/>
      <c r="AM31" s="463"/>
      <c r="AN31" s="463"/>
      <c r="AO31" s="448"/>
      <c r="AP31" s="448"/>
      <c r="AQ31" s="448"/>
      <c r="AR31" s="468"/>
      <c r="AS31" s="470"/>
      <c r="AT31" s="473"/>
      <c r="AU31" s="199"/>
      <c r="AV31" s="193"/>
      <c r="AW31" s="193"/>
      <c r="AX31" s="194"/>
      <c r="AY31" s="194"/>
      <c r="AZ31" s="194"/>
      <c r="BA31" s="194"/>
      <c r="BB31" s="191"/>
      <c r="BC31" s="195" t="e">
        <f>IF(AX31=Datos!$C$63,Datos!$C$73,IF(AX31=Datos!$C$64,Datos!$C$74,IF(AX31=Datos!$C$65,Datos!$C$75,"Revisar")))+IF(AY31=Datos!$D$63,Datos!$D$73,IF(AY31=Datos!$D$64,Datos!$D$74,"Revisar"))+IF(AZ31=Datos!$E$63,Datos!$E$73,IF(AZ31=Datos!$E$64,Datos!$E$74,"Revisar"))+IF(BB31=Datos!$G$63,Datos!$G$73,IF(BB31=Datos!$G$64,Datos!$G$74,IF(BB31=Datos!$G$65,Datos!$G$75,"Revisar")))</f>
        <v>#VALUE!</v>
      </c>
      <c r="BD31" s="195">
        <f>IF(AX31=Datos!$C$65,BC31,0)</f>
        <v>0</v>
      </c>
      <c r="BE31" s="195">
        <f>IF(OR(AX31=Datos!$C$63,AX31=Datos!$C$64),BC31,0)</f>
        <v>0</v>
      </c>
      <c r="BF31" s="448"/>
      <c r="BG31" s="448"/>
      <c r="BH31" s="448"/>
      <c r="BI31" s="448"/>
      <c r="BJ31" s="451"/>
      <c r="BK31" s="454"/>
      <c r="BL31" s="457"/>
      <c r="BM31" s="200"/>
      <c r="BN31" s="200"/>
      <c r="BO31" s="200"/>
      <c r="BP31" s="200"/>
      <c r="BQ31" s="201"/>
    </row>
    <row r="32" spans="1:69" ht="43.5" hidden="1" customHeight="1" thickBot="1" x14ac:dyDescent="0.4">
      <c r="A32" s="477"/>
      <c r="B32" s="480"/>
      <c r="C32" s="458"/>
      <c r="D32" s="483"/>
      <c r="E32" s="458"/>
      <c r="F32" s="461"/>
      <c r="G32" s="461"/>
      <c r="H32" s="485"/>
      <c r="I32" s="485"/>
      <c r="J32" s="485"/>
      <c r="K32" s="488"/>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4"/>
      <c r="AJ32" s="467"/>
      <c r="AK32" s="467"/>
      <c r="AL32" s="464"/>
      <c r="AM32" s="464"/>
      <c r="AN32" s="464"/>
      <c r="AO32" s="449"/>
      <c r="AP32" s="449"/>
      <c r="AQ32" s="449"/>
      <c r="AR32" s="469"/>
      <c r="AS32" s="471"/>
      <c r="AT32" s="474"/>
      <c r="AU32" s="203"/>
      <c r="AV32" s="204"/>
      <c r="AW32" s="204"/>
      <c r="AX32" s="205"/>
      <c r="AY32" s="205"/>
      <c r="AZ32" s="205"/>
      <c r="BA32" s="205"/>
      <c r="BB32" s="202"/>
      <c r="BC32" s="206" t="e">
        <f>IF(AX32=Datos!$C$63,Datos!$C$73,IF(AX32=Datos!$C$64,Datos!$C$74,IF(AX32=Datos!$C$65,Datos!$C$75,"Revisar")))+IF(AY32=Datos!$D$63,Datos!$D$73,IF(AY32=Datos!$D$64,Datos!$D$74,"Revisar"))+IF(AZ32=Datos!$E$63,Datos!$E$73,IF(AZ32=Datos!$E$64,Datos!$E$74,"Revisar"))+IF(BB32=Datos!$G$63,Datos!$G$73,IF(BB32=Datos!$G$64,Datos!$G$74,IF(BB32=Datos!$G$65,Datos!$G$75,"Revisar")))</f>
        <v>#VALUE!</v>
      </c>
      <c r="BD32" s="206">
        <f>IF(AX32=Datos!$C$65,BC32,0)</f>
        <v>0</v>
      </c>
      <c r="BE32" s="206">
        <f>IF(OR(AX32=Datos!$C$63,AX32=Datos!$C$64),BC32,0)</f>
        <v>0</v>
      </c>
      <c r="BF32" s="449"/>
      <c r="BG32" s="449"/>
      <c r="BH32" s="449"/>
      <c r="BI32" s="449"/>
      <c r="BJ32" s="452"/>
      <c r="BK32" s="455"/>
      <c r="BL32" s="458"/>
      <c r="BM32" s="207"/>
      <c r="BN32" s="207"/>
      <c r="BO32" s="207"/>
      <c r="BP32" s="207"/>
      <c r="BQ32" s="208"/>
    </row>
    <row r="33" spans="1:69" s="138" customFormat="1" ht="15.65" hidden="1" customHeight="1" x14ac:dyDescent="0.3">
      <c r="A33" s="496"/>
      <c r="B33" s="497"/>
      <c r="C33" s="498"/>
      <c r="D33" s="499"/>
      <c r="E33" s="498"/>
      <c r="F33" s="495"/>
      <c r="G33" s="495"/>
      <c r="H33" s="500"/>
      <c r="I33" s="500"/>
      <c r="J33" s="500"/>
      <c r="K33" s="501" t="str">
        <f>CONCATENATE(H33," ",I33," ",J33)</f>
        <v xml:space="preserve">  </v>
      </c>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89">
        <f>COUNTIF(P33:AH36,"Si")</f>
        <v>0</v>
      </c>
      <c r="AJ33" s="490">
        <f>IF((COUNTIF(O33:AH36,"Si"))&lt;=0,0,(IF((COUNTIF(O33:AH36,"Si"))&lt;=5,3,(IF(COUNTIF(O33:AH36,"Si")&lt;=11,4,5)))))</f>
        <v>0</v>
      </c>
      <c r="AK33" s="490">
        <f>IF((COUNTIF(O33:AH36,"Si"))&lt;=0,0,(IF((COUNTIF(O33:AH36,"Si"))&lt;=5,"MODERADO",(IF(COUNTIF(O33:AH36,"Si")&lt;=11,"ALTO","EXTREMO")))))</f>
        <v>0</v>
      </c>
      <c r="AL33" s="489"/>
      <c r="AM33" s="489"/>
      <c r="AN33" s="489" t="str">
        <f t="shared" ref="AN33" si="9">IF(AM33="Rara vez",1,(IF(AM33="Improbable",2,(IF(AM33="Posible",3,IF(AM33="Probable",4,IF(AM33="Seguro",5,"Revisar")))))))</f>
        <v>Revisar</v>
      </c>
      <c r="AO33" s="491">
        <f t="shared" ref="AO33" si="10">IF(E33="Corrupción",AN33,IF(AL33&lt;=2,1,IF(AL33&lt;=24,2,IF(AL33&lt;=500,3,IF(AL33&lt;=5000,4,IF(AL33&gt;5000,5,"Revisar"))))))</f>
        <v>1</v>
      </c>
      <c r="AP33" s="491" t="str">
        <f t="shared" ref="AP33" si="11">IF(E33="Corrupción",(IF(AO33=1,"Rara Vez",IF(AO33=2,"Improbable",IF(AO33=3,"Posible",IF(AO33=4,"Probable",IF(AO33=5,"Seguro","Revisar")))))),IF(AO33=1,"Muy Baja",IF(AO33=2,"Baja",IF(AO33=3,"Media",IF(AO33=4,"Alta","Muy Alta")))))</f>
        <v>Muy Baja</v>
      </c>
      <c r="AQ33" s="491" t="e">
        <f>IF(E33="Corrupción",AJ33,(ROUND(((VLOOKUP(M33,Datos!$B$25:$C$29,2,FALSE)*Datos!$B$32)+(VLOOKUP(N33,Datos!$B$25:$C$29,2,FALSE)*Datos!$C$32)+(VLOOKUP(O33,Datos!$B$25:$C$29,2,FALSE)*Datos!$D$32))*5,0)))</f>
        <v>#N/A</v>
      </c>
      <c r="AR33" s="492" t="e">
        <f>IF(AQ33=1,"Insignificante",IF(AQ33=2,"Menor",IF(AQ33=3,"Moderado",IF(AQ33=4,"Mayor","Catastrófico"))))</f>
        <v>#N/A</v>
      </c>
      <c r="AS33" s="493" t="e">
        <f>_xlfn.NUMBERVALUE(CONCATENATE(AO33,AQ33),"##")</f>
        <v>#N/A</v>
      </c>
      <c r="AT33" s="494" t="e">
        <f>VLOOKUP(AS33,Datos!$I$37:$J$61,2,FALSE)</f>
        <v>#N/A</v>
      </c>
      <c r="AU33" s="186"/>
      <c r="AV33" s="187"/>
      <c r="AW33" s="187"/>
      <c r="AX33" s="188"/>
      <c r="AY33" s="188"/>
      <c r="AZ33" s="188"/>
      <c r="BA33" s="188"/>
      <c r="BB33" s="185"/>
      <c r="BC33" s="145" t="e">
        <f>IF(AX33=Datos!$C$63,Datos!$C$73,IF(AX33=Datos!$C$64,Datos!$C$74,IF(AX33=Datos!$C$65,Datos!$C$75,"Revisar")))+IF(AY33=Datos!$D$63,Datos!$D$73,IF(AY33=Datos!$D$64,Datos!$D$74,"Revisar"))+IF(AZ33=Datos!$E$63,Datos!$E$73,IF(AZ33=Datos!$E$64,Datos!$E$74,"Revisar"))+IF(BB33=Datos!$G$63,Datos!$G$73,IF(BB33=Datos!$G$64,Datos!$G$74,IF(BB33=Datos!$G$65,Datos!$G$75,"Revisar")))</f>
        <v>#VALUE!</v>
      </c>
      <c r="BD33" s="145">
        <f>IF(AX33=Datos!$C$65,BC33,0)</f>
        <v>0</v>
      </c>
      <c r="BE33" s="145">
        <f>IF(OR(AX33=Datos!$C$63,AX33=Datos!$C$64),BC33,0)</f>
        <v>0</v>
      </c>
      <c r="BF33" s="447">
        <f>IF(ROUND(AO33-SUM(BE33:BE36),0)&lt;=0,1,ROUND(AO33-SUM(BE33:BE36),0))</f>
        <v>1</v>
      </c>
      <c r="BG33" s="491" t="str">
        <f>IF(E33="Corrupción",(IF(BF33=1,"Rara Vez",IF(BF33=2,"Improbable",IF(BF33=3,"Posible",IF(BF33=4,"Probable","Seguro"))))),IF(BF33=1,"Muy Baja",IF(BF33=2,"Baja",IF(BF33=3,"Media",IF(BF33=4,"Alta","Muy Alta")))))</f>
        <v>Muy Baja</v>
      </c>
      <c r="BH33" s="447" t="e">
        <f>ROUND(AQ33-SUM(BD33:BD36),0)</f>
        <v>#N/A</v>
      </c>
      <c r="BI33" s="447" t="e">
        <f>IF(BH33=1,"Insignificante",IF(BH33=2,"Menor",IF(BH33=3,"Moderado",IF(BH33=4,"Mayor","Catastrófico"))))</f>
        <v>#N/A</v>
      </c>
      <c r="BJ33" s="450" t="e">
        <f>_xlfn.NUMBERVALUE(CONCATENATE(BF33,BH33),"##")</f>
        <v>#N/A</v>
      </c>
      <c r="BK33" s="453" t="e">
        <f>+VLOOKUP(BJ33,Datos!$I$37:$J$65,2,FALSE)</f>
        <v>#N/A</v>
      </c>
      <c r="BL33" s="456"/>
      <c r="BM33" s="189"/>
      <c r="BN33" s="185"/>
      <c r="BO33" s="185"/>
      <c r="BP33" s="185"/>
      <c r="BQ33" s="190"/>
    </row>
    <row r="34" spans="1:69" ht="15.65" hidden="1" customHeight="1" x14ac:dyDescent="0.35">
      <c r="A34" s="476"/>
      <c r="B34" s="479"/>
      <c r="C34" s="457"/>
      <c r="D34" s="482"/>
      <c r="E34" s="457"/>
      <c r="F34" s="460"/>
      <c r="G34" s="460"/>
      <c r="H34" s="484"/>
      <c r="I34" s="484"/>
      <c r="J34" s="484"/>
      <c r="K34" s="487"/>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3"/>
      <c r="AJ34" s="466"/>
      <c r="AK34" s="466"/>
      <c r="AL34" s="463"/>
      <c r="AM34" s="463"/>
      <c r="AN34" s="463"/>
      <c r="AO34" s="448"/>
      <c r="AP34" s="448"/>
      <c r="AQ34" s="448"/>
      <c r="AR34" s="468"/>
      <c r="AS34" s="470"/>
      <c r="AT34" s="473"/>
      <c r="AU34" s="192"/>
      <c r="AV34" s="193"/>
      <c r="AW34" s="193"/>
      <c r="AX34" s="194"/>
      <c r="AY34" s="194"/>
      <c r="AZ34" s="194"/>
      <c r="BA34" s="194"/>
      <c r="BB34" s="191"/>
      <c r="BC34" s="195" t="e">
        <f>IF(AX34=Datos!$C$63,Datos!$C$73,IF(AX34=Datos!$C$64,Datos!$C$74,IF(AX34=Datos!$C$65,Datos!$C$75,"Revisar")))+IF(AY34=Datos!$D$63,Datos!$D$73,IF(AY34=Datos!$D$64,Datos!$D$74,"Revisar"))+IF(AZ34=Datos!$E$63,Datos!$E$73,IF(AZ34=Datos!$E$64,Datos!$E$74,"Revisar"))+IF(BB34=Datos!$G$63,Datos!$G$73,IF(BB34=Datos!$G$64,Datos!$G$74,IF(BB34=Datos!$G$65,Datos!$G$75,"Revisar")))</f>
        <v>#VALUE!</v>
      </c>
      <c r="BD34" s="195">
        <f>IF(AX34=Datos!$C$65,BC34,0)</f>
        <v>0</v>
      </c>
      <c r="BE34" s="195">
        <f>IF(OR(AX34=Datos!$C$63,AX34=Datos!$C$64),BC34,0)</f>
        <v>0</v>
      </c>
      <c r="BF34" s="448"/>
      <c r="BG34" s="448"/>
      <c r="BH34" s="448"/>
      <c r="BI34" s="448"/>
      <c r="BJ34" s="451"/>
      <c r="BK34" s="454"/>
      <c r="BL34" s="457"/>
      <c r="BM34" s="196"/>
      <c r="BN34" s="191"/>
      <c r="BO34" s="191"/>
      <c r="BP34" s="191"/>
      <c r="BQ34" s="197"/>
    </row>
    <row r="35" spans="1:69" ht="43.5" hidden="1" customHeight="1" x14ac:dyDescent="0.35">
      <c r="A35" s="476"/>
      <c r="B35" s="479"/>
      <c r="C35" s="457"/>
      <c r="D35" s="482"/>
      <c r="E35" s="457"/>
      <c r="F35" s="460"/>
      <c r="G35" s="460"/>
      <c r="H35" s="484"/>
      <c r="I35" s="484"/>
      <c r="J35" s="484"/>
      <c r="K35" s="487"/>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3"/>
      <c r="AJ35" s="466"/>
      <c r="AK35" s="466"/>
      <c r="AL35" s="463"/>
      <c r="AM35" s="463"/>
      <c r="AN35" s="463"/>
      <c r="AO35" s="448"/>
      <c r="AP35" s="448"/>
      <c r="AQ35" s="448"/>
      <c r="AR35" s="468"/>
      <c r="AS35" s="470"/>
      <c r="AT35" s="473"/>
      <c r="AU35" s="199"/>
      <c r="AV35" s="193"/>
      <c r="AW35" s="193"/>
      <c r="AX35" s="194"/>
      <c r="AY35" s="194"/>
      <c r="AZ35" s="194"/>
      <c r="BA35" s="194"/>
      <c r="BB35" s="191"/>
      <c r="BC35" s="195" t="e">
        <f>IF(AX35=Datos!$C$63,Datos!$C$73,IF(AX35=Datos!$C$64,Datos!$C$74,IF(AX35=Datos!$C$65,Datos!$C$75,"Revisar")))+IF(AY35=Datos!$D$63,Datos!$D$73,IF(AY35=Datos!$D$64,Datos!$D$74,"Revisar"))+IF(AZ35=Datos!$E$63,Datos!$E$73,IF(AZ35=Datos!$E$64,Datos!$E$74,"Revisar"))+IF(BB35=Datos!$G$63,Datos!$G$73,IF(BB35=Datos!$G$64,Datos!$G$74,IF(BB35=Datos!$G$65,Datos!$G$75,"Revisar")))</f>
        <v>#VALUE!</v>
      </c>
      <c r="BD35" s="195">
        <f>IF(AX35=Datos!$C$65,BC35,0)</f>
        <v>0</v>
      </c>
      <c r="BE35" s="195">
        <f>IF(OR(AX35=Datos!$C$63,AX35=Datos!$C$64),BC35,0)</f>
        <v>0</v>
      </c>
      <c r="BF35" s="448"/>
      <c r="BG35" s="448"/>
      <c r="BH35" s="448"/>
      <c r="BI35" s="448"/>
      <c r="BJ35" s="451"/>
      <c r="BK35" s="454"/>
      <c r="BL35" s="457"/>
      <c r="BM35" s="200"/>
      <c r="BN35" s="200"/>
      <c r="BO35" s="200"/>
      <c r="BP35" s="200"/>
      <c r="BQ35" s="201"/>
    </row>
    <row r="36" spans="1:69" ht="43.5" hidden="1" customHeight="1" thickBot="1" x14ac:dyDescent="0.4">
      <c r="A36" s="477"/>
      <c r="B36" s="480"/>
      <c r="C36" s="458"/>
      <c r="D36" s="483"/>
      <c r="E36" s="458"/>
      <c r="F36" s="461"/>
      <c r="G36" s="461"/>
      <c r="H36" s="485"/>
      <c r="I36" s="485"/>
      <c r="J36" s="485"/>
      <c r="K36" s="488"/>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4"/>
      <c r="AJ36" s="467"/>
      <c r="AK36" s="467"/>
      <c r="AL36" s="464"/>
      <c r="AM36" s="464"/>
      <c r="AN36" s="464"/>
      <c r="AO36" s="449"/>
      <c r="AP36" s="449"/>
      <c r="AQ36" s="449"/>
      <c r="AR36" s="469"/>
      <c r="AS36" s="471"/>
      <c r="AT36" s="474"/>
      <c r="AU36" s="203"/>
      <c r="AV36" s="204"/>
      <c r="AW36" s="204"/>
      <c r="AX36" s="205"/>
      <c r="AY36" s="205"/>
      <c r="AZ36" s="205"/>
      <c r="BA36" s="205"/>
      <c r="BB36" s="202"/>
      <c r="BC36" s="206" t="e">
        <f>IF(AX36=Datos!$C$63,Datos!$C$73,IF(AX36=Datos!$C$64,Datos!$C$74,IF(AX36=Datos!$C$65,Datos!$C$75,"Revisar")))+IF(AY36=Datos!$D$63,Datos!$D$73,IF(AY36=Datos!$D$64,Datos!$D$74,"Revisar"))+IF(AZ36=Datos!$E$63,Datos!$E$73,IF(AZ36=Datos!$E$64,Datos!$E$74,"Revisar"))+IF(BB36=Datos!$G$63,Datos!$G$73,IF(BB36=Datos!$G$64,Datos!$G$74,IF(BB36=Datos!$G$65,Datos!$G$75,"Revisar")))</f>
        <v>#VALUE!</v>
      </c>
      <c r="BD36" s="206">
        <f>IF(AX36=Datos!$C$65,BC36,0)</f>
        <v>0</v>
      </c>
      <c r="BE36" s="206">
        <f>IF(OR(AX36=Datos!$C$63,AX36=Datos!$C$64),BC36,0)</f>
        <v>0</v>
      </c>
      <c r="BF36" s="449"/>
      <c r="BG36" s="449"/>
      <c r="BH36" s="449"/>
      <c r="BI36" s="449"/>
      <c r="BJ36" s="452"/>
      <c r="BK36" s="455"/>
      <c r="BL36" s="458"/>
      <c r="BM36" s="207"/>
      <c r="BN36" s="207"/>
      <c r="BO36" s="207"/>
      <c r="BP36" s="207"/>
      <c r="BQ36" s="208"/>
    </row>
    <row r="37" spans="1:69" s="138" customFormat="1" ht="15.65" hidden="1" customHeight="1" x14ac:dyDescent="0.3">
      <c r="A37" s="496"/>
      <c r="B37" s="497"/>
      <c r="C37" s="498"/>
      <c r="D37" s="499"/>
      <c r="E37" s="498"/>
      <c r="F37" s="495"/>
      <c r="G37" s="495"/>
      <c r="H37" s="500"/>
      <c r="I37" s="500"/>
      <c r="J37" s="500"/>
      <c r="K37" s="501" t="str">
        <f>CONCATENATE(H37," ",I37," ",J37)</f>
        <v xml:space="preserve">  </v>
      </c>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89">
        <f>COUNTIF(P37:AH40,"Si")</f>
        <v>0</v>
      </c>
      <c r="AJ37" s="490">
        <f>IF((COUNTIF(O37:AH40,"Si"))&lt;=0,0,(IF((COUNTIF(O37:AH40,"Si"))&lt;=5,3,(IF(COUNTIF(O37:AH40,"Si")&lt;=11,4,5)))))</f>
        <v>0</v>
      </c>
      <c r="AK37" s="490">
        <f>IF((COUNTIF(O37:AH40,"Si"))&lt;=0,0,(IF((COUNTIF(O37:AH40,"Si"))&lt;=5,"MODERADO",(IF(COUNTIF(O37:AH40,"Si")&lt;=11,"ALTO","EXTREMO")))))</f>
        <v>0</v>
      </c>
      <c r="AL37" s="489"/>
      <c r="AM37" s="489"/>
      <c r="AN37" s="489" t="str">
        <f t="shared" ref="AN37" si="12">IF(AM37="Rara vez",1,(IF(AM37="Improbable",2,(IF(AM37="Posible",3,IF(AM37="Probable",4,IF(AM37="Seguro",5,"Revisar")))))))</f>
        <v>Revisar</v>
      </c>
      <c r="AO37" s="491">
        <f t="shared" ref="AO37" si="13">IF(E37="Corrupción",AN37,IF(AL37&lt;=2,1,IF(AL37&lt;=24,2,IF(AL37&lt;=500,3,IF(AL37&lt;=5000,4,IF(AL37&gt;5000,5,"Revisar"))))))</f>
        <v>1</v>
      </c>
      <c r="AP37" s="491" t="str">
        <f t="shared" ref="AP37" si="14">IF(E37="Corrupción",(IF(AO37=1,"Rara Vez",IF(AO37=2,"Improbable",IF(AO37=3,"Posible",IF(AO37=4,"Probable",IF(AO37=5,"Seguro","Revisar")))))),IF(AO37=1,"Muy Baja",IF(AO37=2,"Baja",IF(AO37=3,"Media",IF(AO37=4,"Alta","Muy Alta")))))</f>
        <v>Muy Baja</v>
      </c>
      <c r="AQ37" s="491" t="e">
        <f>IF(E37="Corrupción",AJ37,(ROUND(((VLOOKUP(M37,Datos!$B$25:$C$29,2,FALSE)*Datos!$B$32)+(VLOOKUP(N37,Datos!$B$25:$C$29,2,FALSE)*Datos!$C$32)+(VLOOKUP(O37,Datos!$B$25:$C$29,2,FALSE)*Datos!$D$32))*5,0)))</f>
        <v>#N/A</v>
      </c>
      <c r="AR37" s="492" t="e">
        <f>IF(AQ37=1,"Insignificante",IF(AQ37=2,"Menor",IF(AQ37=3,"Moderado",IF(AQ37=4,"Mayor","Catastrófico"))))</f>
        <v>#N/A</v>
      </c>
      <c r="AS37" s="493" t="e">
        <f>_xlfn.NUMBERVALUE(CONCATENATE(AO37,AQ37),"##")</f>
        <v>#N/A</v>
      </c>
      <c r="AT37" s="494" t="e">
        <f>VLOOKUP(AS37,Datos!$I$37:$J$61,2,FALSE)</f>
        <v>#N/A</v>
      </c>
      <c r="AU37" s="186"/>
      <c r="AV37" s="187"/>
      <c r="AW37" s="187"/>
      <c r="AX37" s="188"/>
      <c r="AY37" s="188"/>
      <c r="AZ37" s="188"/>
      <c r="BA37" s="188"/>
      <c r="BB37" s="185"/>
      <c r="BC37" s="145" t="e">
        <f>IF(AX37=Datos!$C$63,Datos!$C$73,IF(AX37=Datos!$C$64,Datos!$C$74,IF(AX37=Datos!$C$65,Datos!$C$75,"Revisar")))+IF(AY37=Datos!$D$63,Datos!$D$73,IF(AY37=Datos!$D$64,Datos!$D$74,"Revisar"))+IF(AZ37=Datos!$E$63,Datos!$E$73,IF(AZ37=Datos!$E$64,Datos!$E$74,"Revisar"))+IF(BB37=Datos!$G$63,Datos!$G$73,IF(BB37=Datos!$G$64,Datos!$G$74,IF(BB37=Datos!$G$65,Datos!$G$75,"Revisar")))</f>
        <v>#VALUE!</v>
      </c>
      <c r="BD37" s="145">
        <f>IF(AX37=Datos!$C$65,BC37,0)</f>
        <v>0</v>
      </c>
      <c r="BE37" s="145">
        <f>IF(OR(AX37=Datos!$C$63,AX37=Datos!$C$64),BC37,0)</f>
        <v>0</v>
      </c>
      <c r="BF37" s="447">
        <f>IF(ROUND(AO37-SUM(BE37:BE40),0)&lt;=0,1,ROUND(AO37-SUM(BE37:BE40),0))</f>
        <v>1</v>
      </c>
      <c r="BG37" s="491" t="str">
        <f>IF(E37="Corrupción",(IF(BF37=1,"Rara Vez",IF(BF37=2,"Improbable",IF(BF37=3,"Posible",IF(BF37=4,"Probable","Seguro"))))),IF(BF37=1,"Muy Baja",IF(BF37=2,"Baja",IF(BF37=3,"Media",IF(BF37=4,"Alta","Muy Alta")))))</f>
        <v>Muy Baja</v>
      </c>
      <c r="BH37" s="447" t="e">
        <f>ROUND(AQ37-SUM(BD37:BD40),0)</f>
        <v>#N/A</v>
      </c>
      <c r="BI37" s="447" t="e">
        <f>IF(BH37=1,"Insignificante",IF(BH37=2,"Menor",IF(BH37=3,"Moderado",IF(BH37=4,"Mayor","Catastrófico"))))</f>
        <v>#N/A</v>
      </c>
      <c r="BJ37" s="450" t="e">
        <f>_xlfn.NUMBERVALUE(CONCATENATE(BF37,BH37),"##")</f>
        <v>#N/A</v>
      </c>
      <c r="BK37" s="453" t="e">
        <f>+VLOOKUP(BJ37,Datos!$I$37:$J$65,2,FALSE)</f>
        <v>#N/A</v>
      </c>
      <c r="BL37" s="456"/>
      <c r="BM37" s="189"/>
      <c r="BN37" s="185"/>
      <c r="BO37" s="185"/>
      <c r="BP37" s="185"/>
      <c r="BQ37" s="190"/>
    </row>
    <row r="38" spans="1:69" ht="15.65" hidden="1" customHeight="1" x14ac:dyDescent="0.35">
      <c r="A38" s="476"/>
      <c r="B38" s="479"/>
      <c r="C38" s="457"/>
      <c r="D38" s="482"/>
      <c r="E38" s="457"/>
      <c r="F38" s="460"/>
      <c r="G38" s="460"/>
      <c r="H38" s="484"/>
      <c r="I38" s="484"/>
      <c r="J38" s="484"/>
      <c r="K38" s="487"/>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3"/>
      <c r="AJ38" s="466"/>
      <c r="AK38" s="466"/>
      <c r="AL38" s="463"/>
      <c r="AM38" s="463"/>
      <c r="AN38" s="463"/>
      <c r="AO38" s="448"/>
      <c r="AP38" s="448"/>
      <c r="AQ38" s="448"/>
      <c r="AR38" s="468"/>
      <c r="AS38" s="470"/>
      <c r="AT38" s="473"/>
      <c r="AU38" s="192"/>
      <c r="AV38" s="193"/>
      <c r="AW38" s="193"/>
      <c r="AX38" s="194"/>
      <c r="AY38" s="194"/>
      <c r="AZ38" s="194"/>
      <c r="BA38" s="194"/>
      <c r="BB38" s="191"/>
      <c r="BC38" s="195" t="e">
        <f>IF(AX38=Datos!$C$63,Datos!$C$73,IF(AX38=Datos!$C$64,Datos!$C$74,IF(AX38=Datos!$C$65,Datos!$C$75,"Revisar")))+IF(AY38=Datos!$D$63,Datos!$D$73,IF(AY38=Datos!$D$64,Datos!$D$74,"Revisar"))+IF(AZ38=Datos!$E$63,Datos!$E$73,IF(AZ38=Datos!$E$64,Datos!$E$74,"Revisar"))+IF(BB38=Datos!$G$63,Datos!$G$73,IF(BB38=Datos!$G$64,Datos!$G$74,IF(BB38=Datos!$G$65,Datos!$G$75,"Revisar")))</f>
        <v>#VALUE!</v>
      </c>
      <c r="BD38" s="195">
        <f>IF(AX38=Datos!$C$65,BC38,0)</f>
        <v>0</v>
      </c>
      <c r="BE38" s="195">
        <f>IF(OR(AX38=Datos!$C$63,AX38=Datos!$C$64),BC38,0)</f>
        <v>0</v>
      </c>
      <c r="BF38" s="448"/>
      <c r="BG38" s="448"/>
      <c r="BH38" s="448"/>
      <c r="BI38" s="448"/>
      <c r="BJ38" s="451"/>
      <c r="BK38" s="454"/>
      <c r="BL38" s="457"/>
      <c r="BM38" s="196"/>
      <c r="BN38" s="191"/>
      <c r="BO38" s="191"/>
      <c r="BP38" s="191"/>
      <c r="BQ38" s="197"/>
    </row>
    <row r="39" spans="1:69" ht="43.5" hidden="1" customHeight="1" x14ac:dyDescent="0.35">
      <c r="A39" s="476"/>
      <c r="B39" s="479"/>
      <c r="C39" s="457"/>
      <c r="D39" s="482"/>
      <c r="E39" s="457"/>
      <c r="F39" s="460"/>
      <c r="G39" s="460"/>
      <c r="H39" s="484"/>
      <c r="I39" s="484"/>
      <c r="J39" s="484"/>
      <c r="K39" s="487"/>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3"/>
      <c r="AJ39" s="466"/>
      <c r="AK39" s="466"/>
      <c r="AL39" s="463"/>
      <c r="AM39" s="463"/>
      <c r="AN39" s="463"/>
      <c r="AO39" s="448"/>
      <c r="AP39" s="448"/>
      <c r="AQ39" s="448"/>
      <c r="AR39" s="468"/>
      <c r="AS39" s="470"/>
      <c r="AT39" s="473"/>
      <c r="AU39" s="199"/>
      <c r="AV39" s="193"/>
      <c r="AW39" s="193"/>
      <c r="AX39" s="194"/>
      <c r="AY39" s="194"/>
      <c r="AZ39" s="194"/>
      <c r="BA39" s="194"/>
      <c r="BB39" s="191"/>
      <c r="BC39" s="195" t="e">
        <f>IF(AX39=Datos!$C$63,Datos!$C$73,IF(AX39=Datos!$C$64,Datos!$C$74,IF(AX39=Datos!$C$65,Datos!$C$75,"Revisar")))+IF(AY39=Datos!$D$63,Datos!$D$73,IF(AY39=Datos!$D$64,Datos!$D$74,"Revisar"))+IF(AZ39=Datos!$E$63,Datos!$E$73,IF(AZ39=Datos!$E$64,Datos!$E$74,"Revisar"))+IF(BB39=Datos!$G$63,Datos!$G$73,IF(BB39=Datos!$G$64,Datos!$G$74,IF(BB39=Datos!$G$65,Datos!$G$75,"Revisar")))</f>
        <v>#VALUE!</v>
      </c>
      <c r="BD39" s="195">
        <f>IF(AX39=Datos!$C$65,BC39,0)</f>
        <v>0</v>
      </c>
      <c r="BE39" s="195">
        <f>IF(OR(AX39=Datos!$C$63,AX39=Datos!$C$64),BC39,0)</f>
        <v>0</v>
      </c>
      <c r="BF39" s="448"/>
      <c r="BG39" s="448"/>
      <c r="BH39" s="448"/>
      <c r="BI39" s="448"/>
      <c r="BJ39" s="451"/>
      <c r="BK39" s="454"/>
      <c r="BL39" s="457"/>
      <c r="BM39" s="200"/>
      <c r="BN39" s="200"/>
      <c r="BO39" s="200"/>
      <c r="BP39" s="200"/>
      <c r="BQ39" s="201"/>
    </row>
    <row r="40" spans="1:69" ht="43.5" hidden="1" customHeight="1" thickBot="1" x14ac:dyDescent="0.4">
      <c r="A40" s="477"/>
      <c r="B40" s="480"/>
      <c r="C40" s="458"/>
      <c r="D40" s="483"/>
      <c r="E40" s="458"/>
      <c r="F40" s="461"/>
      <c r="G40" s="461"/>
      <c r="H40" s="485"/>
      <c r="I40" s="485"/>
      <c r="J40" s="485"/>
      <c r="K40" s="488"/>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4"/>
      <c r="AJ40" s="467"/>
      <c r="AK40" s="467"/>
      <c r="AL40" s="464"/>
      <c r="AM40" s="464"/>
      <c r="AN40" s="464"/>
      <c r="AO40" s="449"/>
      <c r="AP40" s="449"/>
      <c r="AQ40" s="449"/>
      <c r="AR40" s="469"/>
      <c r="AS40" s="471"/>
      <c r="AT40" s="474"/>
      <c r="AU40" s="203"/>
      <c r="AV40" s="204"/>
      <c r="AW40" s="204"/>
      <c r="AX40" s="205"/>
      <c r="AY40" s="205"/>
      <c r="AZ40" s="205"/>
      <c r="BA40" s="205"/>
      <c r="BB40" s="202"/>
      <c r="BC40" s="206" t="e">
        <f>IF(AX40=Datos!$C$63,Datos!$C$73,IF(AX40=Datos!$C$64,Datos!$C$74,IF(AX40=Datos!$C$65,Datos!$C$75,"Revisar")))+IF(AY40=Datos!$D$63,Datos!$D$73,IF(AY40=Datos!$D$64,Datos!$D$74,"Revisar"))+IF(AZ40=Datos!$E$63,Datos!$E$73,IF(AZ40=Datos!$E$64,Datos!$E$74,"Revisar"))+IF(BB40=Datos!$G$63,Datos!$G$73,IF(BB40=Datos!$G$64,Datos!$G$74,IF(BB40=Datos!$G$65,Datos!$G$75,"Revisar")))</f>
        <v>#VALUE!</v>
      </c>
      <c r="BD40" s="206">
        <f>IF(AX40=Datos!$C$65,BC40,0)</f>
        <v>0</v>
      </c>
      <c r="BE40" s="206">
        <f>IF(OR(AX40=Datos!$C$63,AX40=Datos!$C$64),BC40,0)</f>
        <v>0</v>
      </c>
      <c r="BF40" s="449"/>
      <c r="BG40" s="449"/>
      <c r="BH40" s="449"/>
      <c r="BI40" s="449"/>
      <c r="BJ40" s="452"/>
      <c r="BK40" s="455"/>
      <c r="BL40" s="458"/>
      <c r="BM40" s="207"/>
      <c r="BN40" s="207"/>
      <c r="BO40" s="207"/>
      <c r="BP40" s="207"/>
      <c r="BQ40" s="208"/>
    </row>
    <row r="41" spans="1:69" s="138" customFormat="1" ht="15.65" hidden="1" customHeight="1" x14ac:dyDescent="0.3">
      <c r="A41" s="496"/>
      <c r="B41" s="497"/>
      <c r="C41" s="498"/>
      <c r="D41" s="499"/>
      <c r="E41" s="498"/>
      <c r="F41" s="495"/>
      <c r="G41" s="495"/>
      <c r="H41" s="500"/>
      <c r="I41" s="500"/>
      <c r="J41" s="500"/>
      <c r="K41" s="501" t="str">
        <f>CONCATENATE(H41," ",I41," ",J41)</f>
        <v xml:space="preserve">  </v>
      </c>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89">
        <f>COUNTIF(P41:AH44,"Si")</f>
        <v>0</v>
      </c>
      <c r="AJ41" s="490">
        <f>IF((COUNTIF(O41:AH44,"Si"))&lt;=0,0,(IF((COUNTIF(O41:AH44,"Si"))&lt;=5,3,(IF(COUNTIF(O41:AH44,"Si")&lt;=11,4,5)))))</f>
        <v>0</v>
      </c>
      <c r="AK41" s="490">
        <f>IF((COUNTIF(O41:AH44,"Si"))&lt;=0,0,(IF((COUNTIF(O41:AH44,"Si"))&lt;=5,"MODERADO",(IF(COUNTIF(O41:AH44,"Si")&lt;=11,"ALTO","EXTREMO")))))</f>
        <v>0</v>
      </c>
      <c r="AL41" s="489"/>
      <c r="AM41" s="489"/>
      <c r="AN41" s="489" t="str">
        <f t="shared" ref="AN41" si="15">IF(AM41="Rara vez",1,(IF(AM41="Improbable",2,(IF(AM41="Posible",3,IF(AM41="Probable",4,IF(AM41="Seguro",5,"Revisar")))))))</f>
        <v>Revisar</v>
      </c>
      <c r="AO41" s="491">
        <f t="shared" ref="AO41" si="16">IF(E41="Corrupción",AN41,IF(AL41&lt;=2,1,IF(AL41&lt;=24,2,IF(AL41&lt;=500,3,IF(AL41&lt;=5000,4,IF(AL41&gt;5000,5,"Revisar"))))))</f>
        <v>1</v>
      </c>
      <c r="AP41" s="491" t="str">
        <f t="shared" ref="AP41" si="17">IF(E41="Corrupción",(IF(AO41=1,"Rara Vez",IF(AO41=2,"Improbable",IF(AO41=3,"Posible",IF(AO41=4,"Probable",IF(AO41=5,"Seguro","Revisar")))))),IF(AO41=1,"Muy Baja",IF(AO41=2,"Baja",IF(AO41=3,"Media",IF(AO41=4,"Alta","Muy Alta")))))</f>
        <v>Muy Baja</v>
      </c>
      <c r="AQ41" s="491" t="e">
        <f>IF(E41="Corrupción",AJ41,(ROUND(((VLOOKUP(M41,Datos!$B$25:$C$29,2,FALSE)*Datos!$B$32)+(VLOOKUP(N41,Datos!$B$25:$C$29,2,FALSE)*Datos!$C$32)+(VLOOKUP(O41,Datos!$B$25:$C$29,2,FALSE)*Datos!$D$32))*5,0)))</f>
        <v>#N/A</v>
      </c>
      <c r="AR41" s="492" t="e">
        <f>IF(AQ41=1,"Insignificante",IF(AQ41=2,"Menor",IF(AQ41=3,"Moderado",IF(AQ41=4,"Mayor","Catastrófico"))))</f>
        <v>#N/A</v>
      </c>
      <c r="AS41" s="493" t="e">
        <f>_xlfn.NUMBERVALUE(CONCATENATE(AO41,AQ41),"##")</f>
        <v>#N/A</v>
      </c>
      <c r="AT41" s="494" t="e">
        <f>VLOOKUP(AS41,Datos!$I$37:$J$61,2,FALSE)</f>
        <v>#N/A</v>
      </c>
      <c r="AU41" s="186"/>
      <c r="AV41" s="187"/>
      <c r="AW41" s="187"/>
      <c r="AX41" s="188"/>
      <c r="AY41" s="188"/>
      <c r="AZ41" s="188"/>
      <c r="BA41" s="188"/>
      <c r="BB41" s="185"/>
      <c r="BC41" s="145" t="e">
        <f>IF(AX41=Datos!$C$63,Datos!$C$73,IF(AX41=Datos!$C$64,Datos!$C$74,IF(AX41=Datos!$C$65,Datos!$C$75,"Revisar")))+IF(AY41=Datos!$D$63,Datos!$D$73,IF(AY41=Datos!$D$64,Datos!$D$74,"Revisar"))+IF(AZ41=Datos!$E$63,Datos!$E$73,IF(AZ41=Datos!$E$64,Datos!$E$74,"Revisar"))+IF(BB41=Datos!$G$63,Datos!$G$73,IF(BB41=Datos!$G$64,Datos!$G$74,IF(BB41=Datos!$G$65,Datos!$G$75,"Revisar")))</f>
        <v>#VALUE!</v>
      </c>
      <c r="BD41" s="145">
        <f>IF(AX41=Datos!$C$65,BC41,0)</f>
        <v>0</v>
      </c>
      <c r="BE41" s="145">
        <f>IF(OR(AX41=Datos!$C$63,AX41=Datos!$C$64),BC41,0)</f>
        <v>0</v>
      </c>
      <c r="BF41" s="447">
        <f>IF(ROUND(AO41-SUM(BE41:BE44),0)&lt;=0,1,ROUND(AO41-SUM(BE41:BE44),0))</f>
        <v>1</v>
      </c>
      <c r="BG41" s="491" t="str">
        <f>IF(E41="Corrupción",(IF(BF41=1,"Rara Vez",IF(BF41=2,"Improbable",IF(BF41=3,"Posible",IF(BF41=4,"Probable","Seguro"))))),IF(BF41=1,"Muy Baja",IF(BF41=2,"Baja",IF(BF41=3,"Media",IF(BF41=4,"Alta","Muy Alta")))))</f>
        <v>Muy Baja</v>
      </c>
      <c r="BH41" s="447" t="e">
        <f>ROUND(AQ41-SUM(BD41:BD44),0)</f>
        <v>#N/A</v>
      </c>
      <c r="BI41" s="447" t="e">
        <f>IF(BH41=1,"Insignificante",IF(BH41=2,"Menor",IF(BH41=3,"Moderado",IF(BH41=4,"Mayor","Catastrófico"))))</f>
        <v>#N/A</v>
      </c>
      <c r="BJ41" s="450" t="e">
        <f>_xlfn.NUMBERVALUE(CONCATENATE(BF41,BH41),"##")</f>
        <v>#N/A</v>
      </c>
      <c r="BK41" s="453" t="e">
        <f>+VLOOKUP(BJ41,Datos!$I$37:$J$65,2,FALSE)</f>
        <v>#N/A</v>
      </c>
      <c r="BL41" s="456"/>
      <c r="BM41" s="189"/>
      <c r="BN41" s="185"/>
      <c r="BO41" s="185"/>
      <c r="BP41" s="185"/>
      <c r="BQ41" s="190"/>
    </row>
    <row r="42" spans="1:69" ht="15.65" hidden="1" customHeight="1" x14ac:dyDescent="0.35">
      <c r="A42" s="476"/>
      <c r="B42" s="479"/>
      <c r="C42" s="457"/>
      <c r="D42" s="482"/>
      <c r="E42" s="457"/>
      <c r="F42" s="460"/>
      <c r="G42" s="460"/>
      <c r="H42" s="484"/>
      <c r="I42" s="484"/>
      <c r="J42" s="484"/>
      <c r="K42" s="487"/>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3"/>
      <c r="AJ42" s="466"/>
      <c r="AK42" s="466"/>
      <c r="AL42" s="463"/>
      <c r="AM42" s="463"/>
      <c r="AN42" s="463"/>
      <c r="AO42" s="448"/>
      <c r="AP42" s="448"/>
      <c r="AQ42" s="448"/>
      <c r="AR42" s="468"/>
      <c r="AS42" s="470"/>
      <c r="AT42" s="473"/>
      <c r="AU42" s="192"/>
      <c r="AV42" s="193"/>
      <c r="AW42" s="193"/>
      <c r="AX42" s="194"/>
      <c r="AY42" s="194"/>
      <c r="AZ42" s="194"/>
      <c r="BA42" s="194"/>
      <c r="BB42" s="191"/>
      <c r="BC42" s="195" t="e">
        <f>IF(AX42=Datos!$C$63,Datos!$C$73,IF(AX42=Datos!$C$64,Datos!$C$74,IF(AX42=Datos!$C$65,Datos!$C$75,"Revisar")))+IF(AY42=Datos!$D$63,Datos!$D$73,IF(AY42=Datos!$D$64,Datos!$D$74,"Revisar"))+IF(AZ42=Datos!$E$63,Datos!$E$73,IF(AZ42=Datos!$E$64,Datos!$E$74,"Revisar"))+IF(BB42=Datos!$G$63,Datos!$G$73,IF(BB42=Datos!$G$64,Datos!$G$74,IF(BB42=Datos!$G$65,Datos!$G$75,"Revisar")))</f>
        <v>#VALUE!</v>
      </c>
      <c r="BD42" s="195">
        <f>IF(AX42=Datos!$C$65,BC42,0)</f>
        <v>0</v>
      </c>
      <c r="BE42" s="195">
        <f>IF(OR(AX42=Datos!$C$63,AX42=Datos!$C$64),BC42,0)</f>
        <v>0</v>
      </c>
      <c r="BF42" s="448"/>
      <c r="BG42" s="448"/>
      <c r="BH42" s="448"/>
      <c r="BI42" s="448"/>
      <c r="BJ42" s="451"/>
      <c r="BK42" s="454"/>
      <c r="BL42" s="457"/>
      <c r="BM42" s="196"/>
      <c r="BN42" s="191"/>
      <c r="BO42" s="191"/>
      <c r="BP42" s="191"/>
      <c r="BQ42" s="197"/>
    </row>
    <row r="43" spans="1:69" ht="43.5" hidden="1" customHeight="1" x14ac:dyDescent="0.35">
      <c r="A43" s="476"/>
      <c r="B43" s="479"/>
      <c r="C43" s="457"/>
      <c r="D43" s="482"/>
      <c r="E43" s="457"/>
      <c r="F43" s="460"/>
      <c r="G43" s="460"/>
      <c r="H43" s="484"/>
      <c r="I43" s="484"/>
      <c r="J43" s="484"/>
      <c r="K43" s="487"/>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3"/>
      <c r="AJ43" s="466"/>
      <c r="AK43" s="466"/>
      <c r="AL43" s="463"/>
      <c r="AM43" s="463"/>
      <c r="AN43" s="463"/>
      <c r="AO43" s="448"/>
      <c r="AP43" s="448"/>
      <c r="AQ43" s="448"/>
      <c r="AR43" s="468"/>
      <c r="AS43" s="470"/>
      <c r="AT43" s="473"/>
      <c r="AU43" s="199"/>
      <c r="AV43" s="193"/>
      <c r="AW43" s="193"/>
      <c r="AX43" s="194"/>
      <c r="AY43" s="194"/>
      <c r="AZ43" s="194"/>
      <c r="BA43" s="194"/>
      <c r="BB43" s="191"/>
      <c r="BC43" s="195" t="e">
        <f>IF(AX43=Datos!$C$63,Datos!$C$73,IF(AX43=Datos!$C$64,Datos!$C$74,IF(AX43=Datos!$C$65,Datos!$C$75,"Revisar")))+IF(AY43=Datos!$D$63,Datos!$D$73,IF(AY43=Datos!$D$64,Datos!$D$74,"Revisar"))+IF(AZ43=Datos!$E$63,Datos!$E$73,IF(AZ43=Datos!$E$64,Datos!$E$74,"Revisar"))+IF(BB43=Datos!$G$63,Datos!$G$73,IF(BB43=Datos!$G$64,Datos!$G$74,IF(BB43=Datos!$G$65,Datos!$G$75,"Revisar")))</f>
        <v>#VALUE!</v>
      </c>
      <c r="BD43" s="195">
        <f>IF(AX43=Datos!$C$65,BC43,0)</f>
        <v>0</v>
      </c>
      <c r="BE43" s="195">
        <f>IF(OR(AX43=Datos!$C$63,AX43=Datos!$C$64),BC43,0)</f>
        <v>0</v>
      </c>
      <c r="BF43" s="448"/>
      <c r="BG43" s="448"/>
      <c r="BH43" s="448"/>
      <c r="BI43" s="448"/>
      <c r="BJ43" s="451"/>
      <c r="BK43" s="454"/>
      <c r="BL43" s="457"/>
      <c r="BM43" s="200"/>
      <c r="BN43" s="200"/>
      <c r="BO43" s="200"/>
      <c r="BP43" s="200"/>
      <c r="BQ43" s="201"/>
    </row>
    <row r="44" spans="1:69" ht="43.5" hidden="1" customHeight="1" thickBot="1" x14ac:dyDescent="0.4">
      <c r="A44" s="477"/>
      <c r="B44" s="480"/>
      <c r="C44" s="458"/>
      <c r="D44" s="483"/>
      <c r="E44" s="458"/>
      <c r="F44" s="461"/>
      <c r="G44" s="461"/>
      <c r="H44" s="485"/>
      <c r="I44" s="485"/>
      <c r="J44" s="485"/>
      <c r="K44" s="488"/>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4"/>
      <c r="AJ44" s="467"/>
      <c r="AK44" s="467"/>
      <c r="AL44" s="464"/>
      <c r="AM44" s="464"/>
      <c r="AN44" s="464"/>
      <c r="AO44" s="449"/>
      <c r="AP44" s="449"/>
      <c r="AQ44" s="449"/>
      <c r="AR44" s="469"/>
      <c r="AS44" s="471"/>
      <c r="AT44" s="474"/>
      <c r="AU44" s="203"/>
      <c r="AV44" s="204"/>
      <c r="AW44" s="204"/>
      <c r="AX44" s="205"/>
      <c r="AY44" s="205"/>
      <c r="AZ44" s="205"/>
      <c r="BA44" s="205"/>
      <c r="BB44" s="202"/>
      <c r="BC44" s="206" t="e">
        <f>IF(AX44=Datos!$C$63,Datos!$C$73,IF(AX44=Datos!$C$64,Datos!$C$74,IF(AX44=Datos!$C$65,Datos!$C$75,"Revisar")))+IF(AY44=Datos!$D$63,Datos!$D$73,IF(AY44=Datos!$D$64,Datos!$D$74,"Revisar"))+IF(AZ44=Datos!$E$63,Datos!$E$73,IF(AZ44=Datos!$E$64,Datos!$E$74,"Revisar"))+IF(BB44=Datos!$G$63,Datos!$G$73,IF(BB44=Datos!$G$64,Datos!$G$74,IF(BB44=Datos!$G$65,Datos!$G$75,"Revisar")))</f>
        <v>#VALUE!</v>
      </c>
      <c r="BD44" s="206">
        <f>IF(AX44=Datos!$C$65,BC44,0)</f>
        <v>0</v>
      </c>
      <c r="BE44" s="206">
        <f>IF(OR(AX44=Datos!$C$63,AX44=Datos!$C$64),BC44,0)</f>
        <v>0</v>
      </c>
      <c r="BF44" s="449"/>
      <c r="BG44" s="449"/>
      <c r="BH44" s="449"/>
      <c r="BI44" s="449"/>
      <c r="BJ44" s="452"/>
      <c r="BK44" s="455"/>
      <c r="BL44" s="458"/>
      <c r="BM44" s="207"/>
      <c r="BN44" s="207"/>
      <c r="BO44" s="207"/>
      <c r="BP44" s="207"/>
      <c r="BQ44" s="208"/>
    </row>
    <row r="45" spans="1:69" s="138" customFormat="1" ht="15.65" hidden="1" customHeight="1" x14ac:dyDescent="0.3">
      <c r="A45" s="496"/>
      <c r="B45" s="497"/>
      <c r="C45" s="498"/>
      <c r="D45" s="499"/>
      <c r="E45" s="498"/>
      <c r="F45" s="495"/>
      <c r="G45" s="495"/>
      <c r="H45" s="500"/>
      <c r="I45" s="500"/>
      <c r="J45" s="500"/>
      <c r="K45" s="501" t="str">
        <f>CONCATENATE(H45," ",I45," ",J45)</f>
        <v xml:space="preserve">  </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89">
        <f>COUNTIF(P45:AH48,"Si")</f>
        <v>0</v>
      </c>
      <c r="AJ45" s="490">
        <f>IF((COUNTIF(O45:AH48,"Si"))&lt;=0,0,(IF((COUNTIF(O45:AH48,"Si"))&lt;=5,3,(IF(COUNTIF(O45:AH48,"Si")&lt;=11,4,5)))))</f>
        <v>0</v>
      </c>
      <c r="AK45" s="490">
        <f>IF((COUNTIF(O45:AH48,"Si"))&lt;=0,0,(IF((COUNTIF(O45:AH48,"Si"))&lt;=5,"MODERADO",(IF(COUNTIF(O45:AH48,"Si")&lt;=11,"ALTO","EXTREMO")))))</f>
        <v>0</v>
      </c>
      <c r="AL45" s="489"/>
      <c r="AM45" s="489"/>
      <c r="AN45" s="489" t="str">
        <f t="shared" ref="AN45" si="18">IF(AM45="Rara vez",1,(IF(AM45="Improbable",2,(IF(AM45="Posible",3,IF(AM45="Probable",4,IF(AM45="Seguro",5,"Revisar")))))))</f>
        <v>Revisar</v>
      </c>
      <c r="AO45" s="491">
        <f t="shared" ref="AO45" si="19">IF(E45="Corrupción",AN45,IF(AL45&lt;=2,1,IF(AL45&lt;=24,2,IF(AL45&lt;=500,3,IF(AL45&lt;=5000,4,IF(AL45&gt;5000,5,"Revisar"))))))</f>
        <v>1</v>
      </c>
      <c r="AP45" s="491" t="str">
        <f t="shared" ref="AP45" si="20">IF(E45="Corrupción",(IF(AO45=1,"Rara Vez",IF(AO45=2,"Improbable",IF(AO45=3,"Posible",IF(AO45=4,"Probable",IF(AO45=5,"Seguro","Revisar")))))),IF(AO45=1,"Muy Baja",IF(AO45=2,"Baja",IF(AO45=3,"Media",IF(AO45=4,"Alta","Muy Alta")))))</f>
        <v>Muy Baja</v>
      </c>
      <c r="AQ45" s="491" t="e">
        <f>IF(E45="Corrupción",AJ45,(ROUND(((VLOOKUP(M45,Datos!$B$25:$C$29,2,FALSE)*Datos!$B$32)+(VLOOKUP(N45,Datos!$B$25:$C$29,2,FALSE)*Datos!$C$32)+(VLOOKUP(O45,Datos!$B$25:$C$29,2,FALSE)*Datos!$D$32))*5,0)))</f>
        <v>#N/A</v>
      </c>
      <c r="AR45" s="492" t="e">
        <f>IF(AQ45=1,"Insignificante",IF(AQ45=2,"Menor",IF(AQ45=3,"Moderado",IF(AQ45=4,"Mayor","Catastrófico"))))</f>
        <v>#N/A</v>
      </c>
      <c r="AS45" s="493" t="e">
        <f>_xlfn.NUMBERVALUE(CONCATENATE(AO45,AQ45),"##")</f>
        <v>#N/A</v>
      </c>
      <c r="AT45" s="494" t="e">
        <f>VLOOKUP(AS45,Datos!$I$37:$J$61,2,FALSE)</f>
        <v>#N/A</v>
      </c>
      <c r="AU45" s="186"/>
      <c r="AV45" s="187"/>
      <c r="AW45" s="187"/>
      <c r="AX45" s="188"/>
      <c r="AY45" s="188"/>
      <c r="AZ45" s="188"/>
      <c r="BA45" s="188"/>
      <c r="BB45" s="185"/>
      <c r="BC45" s="145" t="e">
        <f>IF(AX45=Datos!$C$63,Datos!$C$73,IF(AX45=Datos!$C$64,Datos!$C$74,IF(AX45=Datos!$C$65,Datos!$C$75,"Revisar")))+IF(AY45=Datos!$D$63,Datos!$D$73,IF(AY45=Datos!$D$64,Datos!$D$74,"Revisar"))+IF(AZ45=Datos!$E$63,Datos!$E$73,IF(AZ45=Datos!$E$64,Datos!$E$74,"Revisar"))+IF(BB45=Datos!$G$63,Datos!$G$73,IF(BB45=Datos!$G$64,Datos!$G$74,IF(BB45=Datos!$G$65,Datos!$G$75,"Revisar")))</f>
        <v>#VALUE!</v>
      </c>
      <c r="BD45" s="145">
        <f>IF(AX45=Datos!$C$65,BC45,0)</f>
        <v>0</v>
      </c>
      <c r="BE45" s="145">
        <f>IF(OR(AX45=Datos!$C$63,AX45=Datos!$C$64),BC45,0)</f>
        <v>0</v>
      </c>
      <c r="BF45" s="447">
        <f>IF(ROUND(AO45-SUM(BE45:BE48),0)&lt;=0,1,ROUND(AO45-SUM(BE45:BE48),0))</f>
        <v>1</v>
      </c>
      <c r="BG45" s="491" t="str">
        <f>IF(E45="Corrupción",(IF(BF45=1,"Rara Vez",IF(BF45=2,"Improbable",IF(BF45=3,"Posible",IF(BF45=4,"Probable","Seguro"))))),IF(BF45=1,"Muy Baja",IF(BF45=2,"Baja",IF(BF45=3,"Media",IF(BF45=4,"Alta","Muy Alta")))))</f>
        <v>Muy Baja</v>
      </c>
      <c r="BH45" s="447" t="e">
        <f>ROUND(AQ45-SUM(BD45:BD48),0)</f>
        <v>#N/A</v>
      </c>
      <c r="BI45" s="447" t="e">
        <f>IF(BH45=1,"Insignificante",IF(BH45=2,"Menor",IF(BH45=3,"Moderado",IF(BH45=4,"Mayor","Catastrófico"))))</f>
        <v>#N/A</v>
      </c>
      <c r="BJ45" s="450" t="e">
        <f>_xlfn.NUMBERVALUE(CONCATENATE(BF45,BH45),"##")</f>
        <v>#N/A</v>
      </c>
      <c r="BK45" s="453" t="e">
        <f>+VLOOKUP(BJ45,Datos!$I$37:$J$65,2,FALSE)</f>
        <v>#N/A</v>
      </c>
      <c r="BL45" s="456"/>
      <c r="BM45" s="189"/>
      <c r="BN45" s="185"/>
      <c r="BO45" s="185"/>
      <c r="BP45" s="185"/>
      <c r="BQ45" s="190"/>
    </row>
    <row r="46" spans="1:69" ht="15.65" hidden="1" customHeight="1" x14ac:dyDescent="0.35">
      <c r="A46" s="476"/>
      <c r="B46" s="479"/>
      <c r="C46" s="457"/>
      <c r="D46" s="482"/>
      <c r="E46" s="457"/>
      <c r="F46" s="460"/>
      <c r="G46" s="460"/>
      <c r="H46" s="484"/>
      <c r="I46" s="484"/>
      <c r="J46" s="484"/>
      <c r="K46" s="487"/>
      <c r="L46" s="460"/>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3"/>
      <c r="AJ46" s="466"/>
      <c r="AK46" s="466"/>
      <c r="AL46" s="463"/>
      <c r="AM46" s="463"/>
      <c r="AN46" s="463"/>
      <c r="AO46" s="448"/>
      <c r="AP46" s="448"/>
      <c r="AQ46" s="448"/>
      <c r="AR46" s="468"/>
      <c r="AS46" s="470"/>
      <c r="AT46" s="473"/>
      <c r="AU46" s="192"/>
      <c r="AV46" s="193"/>
      <c r="AW46" s="193"/>
      <c r="AX46" s="194"/>
      <c r="AY46" s="194"/>
      <c r="AZ46" s="194"/>
      <c r="BA46" s="194"/>
      <c r="BB46" s="191"/>
      <c r="BC46" s="195" t="e">
        <f>IF(AX46=Datos!$C$63,Datos!$C$73,IF(AX46=Datos!$C$64,Datos!$C$74,IF(AX46=Datos!$C$65,Datos!$C$75,"Revisar")))+IF(AY46=Datos!$D$63,Datos!$D$73,IF(AY46=Datos!$D$64,Datos!$D$74,"Revisar"))+IF(AZ46=Datos!$E$63,Datos!$E$73,IF(AZ46=Datos!$E$64,Datos!$E$74,"Revisar"))+IF(BB46=Datos!$G$63,Datos!$G$73,IF(BB46=Datos!$G$64,Datos!$G$74,IF(BB46=Datos!$G$65,Datos!$G$75,"Revisar")))</f>
        <v>#VALUE!</v>
      </c>
      <c r="BD46" s="195">
        <f>IF(AX46=Datos!$C$65,BC46,0)</f>
        <v>0</v>
      </c>
      <c r="BE46" s="195">
        <f>IF(OR(AX46=Datos!$C$63,AX46=Datos!$C$64),BC46,0)</f>
        <v>0</v>
      </c>
      <c r="BF46" s="448"/>
      <c r="BG46" s="448"/>
      <c r="BH46" s="448"/>
      <c r="BI46" s="448"/>
      <c r="BJ46" s="451"/>
      <c r="BK46" s="454"/>
      <c r="BL46" s="457"/>
      <c r="BM46" s="196"/>
      <c r="BN46" s="191"/>
      <c r="BO46" s="191"/>
      <c r="BP46" s="191"/>
      <c r="BQ46" s="197"/>
    </row>
    <row r="47" spans="1:69" ht="43.5" hidden="1" customHeight="1" x14ac:dyDescent="0.35">
      <c r="A47" s="476"/>
      <c r="B47" s="479"/>
      <c r="C47" s="457"/>
      <c r="D47" s="482"/>
      <c r="E47" s="457"/>
      <c r="F47" s="460"/>
      <c r="G47" s="460"/>
      <c r="H47" s="484"/>
      <c r="I47" s="484"/>
      <c r="J47" s="484"/>
      <c r="K47" s="487"/>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3"/>
      <c r="AJ47" s="466"/>
      <c r="AK47" s="466"/>
      <c r="AL47" s="463"/>
      <c r="AM47" s="463"/>
      <c r="AN47" s="463"/>
      <c r="AO47" s="448"/>
      <c r="AP47" s="448"/>
      <c r="AQ47" s="448"/>
      <c r="AR47" s="468"/>
      <c r="AS47" s="470"/>
      <c r="AT47" s="473"/>
      <c r="AU47" s="199"/>
      <c r="AV47" s="193"/>
      <c r="AW47" s="193"/>
      <c r="AX47" s="194"/>
      <c r="AY47" s="194"/>
      <c r="AZ47" s="194"/>
      <c r="BA47" s="194"/>
      <c r="BB47" s="191"/>
      <c r="BC47" s="195" t="e">
        <f>IF(AX47=Datos!$C$63,Datos!$C$73,IF(AX47=Datos!$C$64,Datos!$C$74,IF(AX47=Datos!$C$65,Datos!$C$75,"Revisar")))+IF(AY47=Datos!$D$63,Datos!$D$73,IF(AY47=Datos!$D$64,Datos!$D$74,"Revisar"))+IF(AZ47=Datos!$E$63,Datos!$E$73,IF(AZ47=Datos!$E$64,Datos!$E$74,"Revisar"))+IF(BB47=Datos!$G$63,Datos!$G$73,IF(BB47=Datos!$G$64,Datos!$G$74,IF(BB47=Datos!$G$65,Datos!$G$75,"Revisar")))</f>
        <v>#VALUE!</v>
      </c>
      <c r="BD47" s="195">
        <f>IF(AX47=Datos!$C$65,BC47,0)</f>
        <v>0</v>
      </c>
      <c r="BE47" s="195">
        <f>IF(OR(AX47=Datos!$C$63,AX47=Datos!$C$64),BC47,0)</f>
        <v>0</v>
      </c>
      <c r="BF47" s="448"/>
      <c r="BG47" s="448"/>
      <c r="BH47" s="448"/>
      <c r="BI47" s="448"/>
      <c r="BJ47" s="451"/>
      <c r="BK47" s="454"/>
      <c r="BL47" s="457"/>
      <c r="BM47" s="200"/>
      <c r="BN47" s="200"/>
      <c r="BO47" s="200"/>
      <c r="BP47" s="200"/>
      <c r="BQ47" s="201"/>
    </row>
    <row r="48" spans="1:69" ht="43.5" hidden="1" customHeight="1" thickBot="1" x14ac:dyDescent="0.4">
      <c r="A48" s="477"/>
      <c r="B48" s="480"/>
      <c r="C48" s="458"/>
      <c r="D48" s="483"/>
      <c r="E48" s="458"/>
      <c r="F48" s="461"/>
      <c r="G48" s="461"/>
      <c r="H48" s="485"/>
      <c r="I48" s="485"/>
      <c r="J48" s="485"/>
      <c r="K48" s="488"/>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4"/>
      <c r="AJ48" s="467"/>
      <c r="AK48" s="467"/>
      <c r="AL48" s="464"/>
      <c r="AM48" s="464"/>
      <c r="AN48" s="464"/>
      <c r="AO48" s="449"/>
      <c r="AP48" s="449"/>
      <c r="AQ48" s="449"/>
      <c r="AR48" s="469"/>
      <c r="AS48" s="471"/>
      <c r="AT48" s="474"/>
      <c r="AU48" s="203"/>
      <c r="AV48" s="204"/>
      <c r="AW48" s="204"/>
      <c r="AX48" s="205"/>
      <c r="AY48" s="205"/>
      <c r="AZ48" s="205"/>
      <c r="BA48" s="205"/>
      <c r="BB48" s="202"/>
      <c r="BC48" s="206" t="e">
        <f>IF(AX48=Datos!$C$63,Datos!$C$73,IF(AX48=Datos!$C$64,Datos!$C$74,IF(AX48=Datos!$C$65,Datos!$C$75,"Revisar")))+IF(AY48=Datos!$D$63,Datos!$D$73,IF(AY48=Datos!$D$64,Datos!$D$74,"Revisar"))+IF(AZ48=Datos!$E$63,Datos!$E$73,IF(AZ48=Datos!$E$64,Datos!$E$74,"Revisar"))+IF(BB48=Datos!$G$63,Datos!$G$73,IF(BB48=Datos!$G$64,Datos!$G$74,IF(BB48=Datos!$G$65,Datos!$G$75,"Revisar")))</f>
        <v>#VALUE!</v>
      </c>
      <c r="BD48" s="206">
        <f>IF(AX48=Datos!$C$65,BC48,0)</f>
        <v>0</v>
      </c>
      <c r="BE48" s="206">
        <f>IF(OR(AX48=Datos!$C$63,AX48=Datos!$C$64),BC48,0)</f>
        <v>0</v>
      </c>
      <c r="BF48" s="449"/>
      <c r="BG48" s="449"/>
      <c r="BH48" s="449"/>
      <c r="BI48" s="449"/>
      <c r="BJ48" s="452"/>
      <c r="BK48" s="455"/>
      <c r="BL48" s="458"/>
      <c r="BM48" s="207"/>
      <c r="BN48" s="207"/>
      <c r="BO48" s="207"/>
      <c r="BP48" s="207"/>
      <c r="BQ48" s="208"/>
    </row>
    <row r="49" spans="1:69" s="138" customFormat="1" ht="15.65" hidden="1" customHeight="1" x14ac:dyDescent="0.3">
      <c r="A49" s="496"/>
      <c r="B49" s="497"/>
      <c r="C49" s="498"/>
      <c r="D49" s="499"/>
      <c r="E49" s="498"/>
      <c r="F49" s="495"/>
      <c r="G49" s="495"/>
      <c r="H49" s="500"/>
      <c r="I49" s="500"/>
      <c r="J49" s="500"/>
      <c r="K49" s="501" t="str">
        <f>CONCATENATE(H49," ",I49," ",J49)</f>
        <v xml:space="preserve">  </v>
      </c>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89">
        <f>COUNTIF(P49:AH52,"Si")</f>
        <v>0</v>
      </c>
      <c r="AJ49" s="490">
        <f>IF((COUNTIF(O49:AH52,"Si"))&lt;=0,0,(IF((COUNTIF(O49:AH52,"Si"))&lt;=5,3,(IF(COUNTIF(O49:AH52,"Si")&lt;=11,4,5)))))</f>
        <v>0</v>
      </c>
      <c r="AK49" s="490">
        <f>IF((COUNTIF(O49:AH52,"Si"))&lt;=0,0,(IF((COUNTIF(O49:AH52,"Si"))&lt;=5,"MODERADO",(IF(COUNTIF(O49:AH52,"Si")&lt;=11,"ALTO","EXTREMO")))))</f>
        <v>0</v>
      </c>
      <c r="AL49" s="489"/>
      <c r="AM49" s="489"/>
      <c r="AN49" s="489" t="str">
        <f t="shared" ref="AN49" si="21">IF(AM49="Rara vez",1,(IF(AM49="Improbable",2,(IF(AM49="Posible",3,IF(AM49="Probable",4,IF(AM49="Seguro",5,"Revisar")))))))</f>
        <v>Revisar</v>
      </c>
      <c r="AO49" s="491">
        <f t="shared" ref="AO49" si="22">IF(E49="Corrupción",AN49,IF(AL49&lt;=2,1,IF(AL49&lt;=24,2,IF(AL49&lt;=500,3,IF(AL49&lt;=5000,4,IF(AL49&gt;5000,5,"Revisar"))))))</f>
        <v>1</v>
      </c>
      <c r="AP49" s="491" t="str">
        <f t="shared" ref="AP49" si="23">IF(E49="Corrupción",(IF(AO49=1,"Rara Vez",IF(AO49=2,"Improbable",IF(AO49=3,"Posible",IF(AO49=4,"Probable",IF(AO49=5,"Seguro","Revisar")))))),IF(AO49=1,"Muy Baja",IF(AO49=2,"Baja",IF(AO49=3,"Media",IF(AO49=4,"Alta","Muy Alta")))))</f>
        <v>Muy Baja</v>
      </c>
      <c r="AQ49" s="491" t="e">
        <f>IF(E49="Corrupción",AJ49,(ROUND(((VLOOKUP(M49,Datos!$B$25:$C$29,2,FALSE)*Datos!$B$32)+(VLOOKUP(N49,Datos!$B$25:$C$29,2,FALSE)*Datos!$C$32)+(VLOOKUP(O49,Datos!$B$25:$C$29,2,FALSE)*Datos!$D$32))*5,0)))</f>
        <v>#N/A</v>
      </c>
      <c r="AR49" s="492" t="e">
        <f>IF(AQ49=1,"Insignificante",IF(AQ49=2,"Menor",IF(AQ49=3,"Moderado",IF(AQ49=4,"Mayor","Catastrófico"))))</f>
        <v>#N/A</v>
      </c>
      <c r="AS49" s="493" t="e">
        <f>_xlfn.NUMBERVALUE(CONCATENATE(AO49,AQ49),"##")</f>
        <v>#N/A</v>
      </c>
      <c r="AT49" s="494" t="e">
        <f>VLOOKUP(AS49,Datos!$I$37:$J$61,2,FALSE)</f>
        <v>#N/A</v>
      </c>
      <c r="AU49" s="186"/>
      <c r="AV49" s="187"/>
      <c r="AW49" s="187"/>
      <c r="AX49" s="188"/>
      <c r="AY49" s="188"/>
      <c r="AZ49" s="188"/>
      <c r="BA49" s="188"/>
      <c r="BB49" s="185"/>
      <c r="BC49" s="145" t="e">
        <f>IF(AX49=Datos!$C$63,Datos!$C$73,IF(AX49=Datos!$C$64,Datos!$C$74,IF(AX49=Datos!$C$65,Datos!$C$75,"Revisar")))+IF(AY49=Datos!$D$63,Datos!$D$73,IF(AY49=Datos!$D$64,Datos!$D$74,"Revisar"))+IF(AZ49=Datos!$E$63,Datos!$E$73,IF(AZ49=Datos!$E$64,Datos!$E$74,"Revisar"))+IF(BB49=Datos!$G$63,Datos!$G$73,IF(BB49=Datos!$G$64,Datos!$G$74,IF(BB49=Datos!$G$65,Datos!$G$75,"Revisar")))</f>
        <v>#VALUE!</v>
      </c>
      <c r="BD49" s="145">
        <f>IF(AX49=Datos!$C$65,BC49,0)</f>
        <v>0</v>
      </c>
      <c r="BE49" s="145">
        <f>IF(OR(AX49=Datos!$C$63,AX49=Datos!$C$64),BC49,0)</f>
        <v>0</v>
      </c>
      <c r="BF49" s="447">
        <f>IF(ROUND(AO49-SUM(BE49:BE52),0)&lt;=0,1,ROUND(AO49-SUM(BE49:BE52),0))</f>
        <v>1</v>
      </c>
      <c r="BG49" s="491" t="str">
        <f>IF(E49="Corrupción",(IF(BF49=1,"Rara Vez",IF(BF49=2,"Improbable",IF(BF49=3,"Posible",IF(BF49=4,"Probable","Seguro"))))),IF(BF49=1,"Muy Baja",IF(BF49=2,"Baja",IF(BF49=3,"Media",IF(BF49=4,"Alta","Muy Alta")))))</f>
        <v>Muy Baja</v>
      </c>
      <c r="BH49" s="447" t="e">
        <f>ROUND(AQ49-SUM(BD49:BD52),0)</f>
        <v>#N/A</v>
      </c>
      <c r="BI49" s="447" t="e">
        <f>IF(BH49=1,"Insignificante",IF(BH49=2,"Menor",IF(BH49=3,"Moderado",IF(BH49=4,"Mayor","Catastrófico"))))</f>
        <v>#N/A</v>
      </c>
      <c r="BJ49" s="450" t="e">
        <f>_xlfn.NUMBERVALUE(CONCATENATE(BF49,BH49),"##")</f>
        <v>#N/A</v>
      </c>
      <c r="BK49" s="453" t="e">
        <f>+VLOOKUP(BJ49,Datos!$I$37:$J$65,2,FALSE)</f>
        <v>#N/A</v>
      </c>
      <c r="BL49" s="456"/>
      <c r="BM49" s="189"/>
      <c r="BN49" s="185"/>
      <c r="BO49" s="185"/>
      <c r="BP49" s="185"/>
      <c r="BQ49" s="190"/>
    </row>
    <row r="50" spans="1:69" ht="15.65" hidden="1" customHeight="1" x14ac:dyDescent="0.35">
      <c r="A50" s="476"/>
      <c r="B50" s="479"/>
      <c r="C50" s="457"/>
      <c r="D50" s="482"/>
      <c r="E50" s="457"/>
      <c r="F50" s="460"/>
      <c r="G50" s="460"/>
      <c r="H50" s="484"/>
      <c r="I50" s="484"/>
      <c r="J50" s="484"/>
      <c r="K50" s="487"/>
      <c r="L50" s="460"/>
      <c r="M50" s="460"/>
      <c r="N50" s="460"/>
      <c r="O50" s="460"/>
      <c r="P50" s="460"/>
      <c r="Q50" s="460"/>
      <c r="R50" s="460"/>
      <c r="S50" s="460"/>
      <c r="T50" s="460"/>
      <c r="U50" s="460"/>
      <c r="V50" s="460"/>
      <c r="W50" s="460"/>
      <c r="X50" s="460"/>
      <c r="Y50" s="460"/>
      <c r="Z50" s="460"/>
      <c r="AA50" s="460"/>
      <c r="AB50" s="460"/>
      <c r="AC50" s="460"/>
      <c r="AD50" s="460"/>
      <c r="AE50" s="460"/>
      <c r="AF50" s="460"/>
      <c r="AG50" s="460"/>
      <c r="AH50" s="460"/>
      <c r="AI50" s="463"/>
      <c r="AJ50" s="466"/>
      <c r="AK50" s="466"/>
      <c r="AL50" s="463"/>
      <c r="AM50" s="463"/>
      <c r="AN50" s="463"/>
      <c r="AO50" s="448"/>
      <c r="AP50" s="448"/>
      <c r="AQ50" s="448"/>
      <c r="AR50" s="468"/>
      <c r="AS50" s="470"/>
      <c r="AT50" s="473"/>
      <c r="AU50" s="192"/>
      <c r="AV50" s="193"/>
      <c r="AW50" s="193"/>
      <c r="AX50" s="194"/>
      <c r="AY50" s="194"/>
      <c r="AZ50" s="194"/>
      <c r="BA50" s="194"/>
      <c r="BB50" s="191"/>
      <c r="BC50" s="195" t="e">
        <f>IF(AX50=Datos!$C$63,Datos!$C$73,IF(AX50=Datos!$C$64,Datos!$C$74,IF(AX50=Datos!$C$65,Datos!$C$75,"Revisar")))+IF(AY50=Datos!$D$63,Datos!$D$73,IF(AY50=Datos!$D$64,Datos!$D$74,"Revisar"))+IF(AZ50=Datos!$E$63,Datos!$E$73,IF(AZ50=Datos!$E$64,Datos!$E$74,"Revisar"))+IF(BB50=Datos!$G$63,Datos!$G$73,IF(BB50=Datos!$G$64,Datos!$G$74,IF(BB50=Datos!$G$65,Datos!$G$75,"Revisar")))</f>
        <v>#VALUE!</v>
      </c>
      <c r="BD50" s="195">
        <f>IF(AX50=Datos!$C$65,BC50,0)</f>
        <v>0</v>
      </c>
      <c r="BE50" s="195">
        <f>IF(OR(AX50=Datos!$C$63,AX50=Datos!$C$64),BC50,0)</f>
        <v>0</v>
      </c>
      <c r="BF50" s="448"/>
      <c r="BG50" s="448"/>
      <c r="BH50" s="448"/>
      <c r="BI50" s="448"/>
      <c r="BJ50" s="451"/>
      <c r="BK50" s="454"/>
      <c r="BL50" s="457"/>
      <c r="BM50" s="196"/>
      <c r="BN50" s="191"/>
      <c r="BO50" s="191"/>
      <c r="BP50" s="191"/>
      <c r="BQ50" s="197"/>
    </row>
    <row r="51" spans="1:69" ht="43.5" hidden="1" customHeight="1" x14ac:dyDescent="0.35">
      <c r="A51" s="476"/>
      <c r="B51" s="479"/>
      <c r="C51" s="457"/>
      <c r="D51" s="482"/>
      <c r="E51" s="457"/>
      <c r="F51" s="460"/>
      <c r="G51" s="460"/>
      <c r="H51" s="484"/>
      <c r="I51" s="484"/>
      <c r="J51" s="484"/>
      <c r="K51" s="487"/>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3"/>
      <c r="AJ51" s="466"/>
      <c r="AK51" s="466"/>
      <c r="AL51" s="463"/>
      <c r="AM51" s="463"/>
      <c r="AN51" s="463"/>
      <c r="AO51" s="448"/>
      <c r="AP51" s="448"/>
      <c r="AQ51" s="448"/>
      <c r="AR51" s="468"/>
      <c r="AS51" s="470"/>
      <c r="AT51" s="473"/>
      <c r="AU51" s="199"/>
      <c r="AV51" s="193"/>
      <c r="AW51" s="193"/>
      <c r="AX51" s="194"/>
      <c r="AY51" s="194"/>
      <c r="AZ51" s="194"/>
      <c r="BA51" s="194"/>
      <c r="BB51" s="191"/>
      <c r="BC51" s="195" t="e">
        <f>IF(AX51=Datos!$C$63,Datos!$C$73,IF(AX51=Datos!$C$64,Datos!$C$74,IF(AX51=Datos!$C$65,Datos!$C$75,"Revisar")))+IF(AY51=Datos!$D$63,Datos!$D$73,IF(AY51=Datos!$D$64,Datos!$D$74,"Revisar"))+IF(AZ51=Datos!$E$63,Datos!$E$73,IF(AZ51=Datos!$E$64,Datos!$E$74,"Revisar"))+IF(BB51=Datos!$G$63,Datos!$G$73,IF(BB51=Datos!$G$64,Datos!$G$74,IF(BB51=Datos!$G$65,Datos!$G$75,"Revisar")))</f>
        <v>#VALUE!</v>
      </c>
      <c r="BD51" s="195">
        <f>IF(AX51=Datos!$C$65,BC51,0)</f>
        <v>0</v>
      </c>
      <c r="BE51" s="195">
        <f>IF(OR(AX51=Datos!$C$63,AX51=Datos!$C$64),BC51,0)</f>
        <v>0</v>
      </c>
      <c r="BF51" s="448"/>
      <c r="BG51" s="448"/>
      <c r="BH51" s="448"/>
      <c r="BI51" s="448"/>
      <c r="BJ51" s="451"/>
      <c r="BK51" s="454"/>
      <c r="BL51" s="457"/>
      <c r="BM51" s="200"/>
      <c r="BN51" s="200"/>
      <c r="BO51" s="200"/>
      <c r="BP51" s="200"/>
      <c r="BQ51" s="201"/>
    </row>
    <row r="52" spans="1:69" ht="43.5" hidden="1" customHeight="1" thickBot="1" x14ac:dyDescent="0.4">
      <c r="A52" s="477"/>
      <c r="B52" s="480"/>
      <c r="C52" s="458"/>
      <c r="D52" s="483"/>
      <c r="E52" s="458"/>
      <c r="F52" s="461"/>
      <c r="G52" s="461"/>
      <c r="H52" s="485"/>
      <c r="I52" s="485"/>
      <c r="J52" s="485"/>
      <c r="K52" s="488"/>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4"/>
      <c r="AJ52" s="467"/>
      <c r="AK52" s="467"/>
      <c r="AL52" s="464"/>
      <c r="AM52" s="464"/>
      <c r="AN52" s="464"/>
      <c r="AO52" s="449"/>
      <c r="AP52" s="449"/>
      <c r="AQ52" s="449"/>
      <c r="AR52" s="469"/>
      <c r="AS52" s="471"/>
      <c r="AT52" s="474"/>
      <c r="AU52" s="203"/>
      <c r="AV52" s="204"/>
      <c r="AW52" s="204"/>
      <c r="AX52" s="205"/>
      <c r="AY52" s="205"/>
      <c r="AZ52" s="205"/>
      <c r="BA52" s="205"/>
      <c r="BB52" s="202"/>
      <c r="BC52" s="206" t="e">
        <f>IF(AX52=Datos!$C$63,Datos!$C$73,IF(AX52=Datos!$C$64,Datos!$C$74,IF(AX52=Datos!$C$65,Datos!$C$75,"Revisar")))+IF(AY52=Datos!$D$63,Datos!$D$73,IF(AY52=Datos!$D$64,Datos!$D$74,"Revisar"))+IF(AZ52=Datos!$E$63,Datos!$E$73,IF(AZ52=Datos!$E$64,Datos!$E$74,"Revisar"))+IF(BB52=Datos!$G$63,Datos!$G$73,IF(BB52=Datos!$G$64,Datos!$G$74,IF(BB52=Datos!$G$65,Datos!$G$75,"Revisar")))</f>
        <v>#VALUE!</v>
      </c>
      <c r="BD52" s="206">
        <f>IF(AX52=Datos!$C$65,BC52,0)</f>
        <v>0</v>
      </c>
      <c r="BE52" s="206">
        <f>IF(OR(AX52=Datos!$C$63,AX52=Datos!$C$64),BC52,0)</f>
        <v>0</v>
      </c>
      <c r="BF52" s="449"/>
      <c r="BG52" s="449"/>
      <c r="BH52" s="449"/>
      <c r="BI52" s="449"/>
      <c r="BJ52" s="452"/>
      <c r="BK52" s="455"/>
      <c r="BL52" s="458"/>
      <c r="BM52" s="207"/>
      <c r="BN52" s="207"/>
      <c r="BO52" s="207"/>
      <c r="BP52" s="207"/>
      <c r="BQ52" s="208"/>
    </row>
    <row r="53" spans="1:69" s="138" customFormat="1" ht="15.65" hidden="1" customHeight="1" x14ac:dyDescent="0.3">
      <c r="A53" s="496"/>
      <c r="B53" s="497"/>
      <c r="C53" s="498"/>
      <c r="D53" s="499"/>
      <c r="E53" s="498"/>
      <c r="F53" s="495"/>
      <c r="G53" s="495"/>
      <c r="H53" s="500"/>
      <c r="I53" s="500"/>
      <c r="J53" s="500"/>
      <c r="K53" s="501" t="str">
        <f>CONCATENATE(H53," ",I53," ",J53)</f>
        <v xml:space="preserve">  </v>
      </c>
      <c r="L53" s="495"/>
      <c r="M53" s="495"/>
      <c r="N53" s="495"/>
      <c r="O53" s="495"/>
      <c r="P53" s="495"/>
      <c r="Q53" s="495"/>
      <c r="R53" s="495"/>
      <c r="S53" s="495"/>
      <c r="T53" s="495"/>
      <c r="U53" s="495"/>
      <c r="V53" s="495"/>
      <c r="W53" s="495"/>
      <c r="X53" s="495"/>
      <c r="Y53" s="495"/>
      <c r="Z53" s="495"/>
      <c r="AA53" s="495"/>
      <c r="AB53" s="495"/>
      <c r="AC53" s="495"/>
      <c r="AD53" s="495"/>
      <c r="AE53" s="495"/>
      <c r="AF53" s="495"/>
      <c r="AG53" s="495"/>
      <c r="AH53" s="495"/>
      <c r="AI53" s="489">
        <f>COUNTIF(P53:AH56,"Si")</f>
        <v>0</v>
      </c>
      <c r="AJ53" s="490">
        <f>IF((COUNTIF(O53:AH56,"Si"))&lt;=0,0,(IF((COUNTIF(O53:AH56,"Si"))&lt;=5,3,(IF(COUNTIF(O53:AH56,"Si")&lt;=11,4,5)))))</f>
        <v>0</v>
      </c>
      <c r="AK53" s="490">
        <f>IF((COUNTIF(O53:AH56,"Si"))&lt;=0,0,(IF((COUNTIF(O53:AH56,"Si"))&lt;=5,"MODERADO",(IF(COUNTIF(O53:AH56,"Si")&lt;=11,"ALTO","EXTREMO")))))</f>
        <v>0</v>
      </c>
      <c r="AL53" s="489"/>
      <c r="AM53" s="489"/>
      <c r="AN53" s="489" t="str">
        <f t="shared" ref="AN53" si="24">IF(AM53="Rara vez",1,(IF(AM53="Improbable",2,(IF(AM53="Posible",3,IF(AM53="Probable",4,IF(AM53="Seguro",5,"Revisar")))))))</f>
        <v>Revisar</v>
      </c>
      <c r="AO53" s="491">
        <f t="shared" ref="AO53" si="25">IF(E53="Corrupción",AN53,IF(AL53&lt;=2,1,IF(AL53&lt;=24,2,IF(AL53&lt;=500,3,IF(AL53&lt;=5000,4,IF(AL53&gt;5000,5,"Revisar"))))))</f>
        <v>1</v>
      </c>
      <c r="AP53" s="491" t="str">
        <f t="shared" ref="AP53" si="26">IF(E53="Corrupción",(IF(AO53=1,"Rara Vez",IF(AO53=2,"Improbable",IF(AO53=3,"Posible",IF(AO53=4,"Probable",IF(AO53=5,"Seguro","Revisar")))))),IF(AO53=1,"Muy Baja",IF(AO53=2,"Baja",IF(AO53=3,"Media",IF(AO53=4,"Alta","Muy Alta")))))</f>
        <v>Muy Baja</v>
      </c>
      <c r="AQ53" s="491" t="e">
        <f>IF(E53="Corrupción",AJ53,(ROUND(((VLOOKUP(M53,Datos!$B$25:$C$29,2,FALSE)*Datos!$B$32)+(VLOOKUP(N53,Datos!$B$25:$C$29,2,FALSE)*Datos!$C$32)+(VLOOKUP(O53,Datos!$B$25:$C$29,2,FALSE)*Datos!$D$32))*5,0)))</f>
        <v>#N/A</v>
      </c>
      <c r="AR53" s="492" t="e">
        <f>IF(AQ53=1,"Insignificante",IF(AQ53=2,"Menor",IF(AQ53=3,"Moderado",IF(AQ53=4,"Mayor","Catastrófico"))))</f>
        <v>#N/A</v>
      </c>
      <c r="AS53" s="493" t="e">
        <f>_xlfn.NUMBERVALUE(CONCATENATE(AO53,AQ53),"##")</f>
        <v>#N/A</v>
      </c>
      <c r="AT53" s="494" t="e">
        <f>VLOOKUP(AS53,Datos!$I$37:$J$61,2,FALSE)</f>
        <v>#N/A</v>
      </c>
      <c r="AU53" s="186"/>
      <c r="AV53" s="187"/>
      <c r="AW53" s="187"/>
      <c r="AX53" s="188"/>
      <c r="AY53" s="188"/>
      <c r="AZ53" s="188"/>
      <c r="BA53" s="188"/>
      <c r="BB53" s="185"/>
      <c r="BC53" s="145" t="e">
        <f>IF(AX53=Datos!$C$63,Datos!$C$73,IF(AX53=Datos!$C$64,Datos!$C$74,IF(AX53=Datos!$C$65,Datos!$C$75,"Revisar")))+IF(AY53=Datos!$D$63,Datos!$D$73,IF(AY53=Datos!$D$64,Datos!$D$74,"Revisar"))+IF(AZ53=Datos!$E$63,Datos!$E$73,IF(AZ53=Datos!$E$64,Datos!$E$74,"Revisar"))+IF(BB53=Datos!$G$63,Datos!$G$73,IF(BB53=Datos!$G$64,Datos!$G$74,IF(BB53=Datos!$G$65,Datos!$G$75,"Revisar")))</f>
        <v>#VALUE!</v>
      </c>
      <c r="BD53" s="145">
        <f>IF(AX53=Datos!$C$65,BC53,0)</f>
        <v>0</v>
      </c>
      <c r="BE53" s="145">
        <f>IF(OR(AX53=Datos!$C$63,AX53=Datos!$C$64),BC53,0)</f>
        <v>0</v>
      </c>
      <c r="BF53" s="447">
        <f>IF(ROUND(AO53-SUM(BE53:BE56),0)&lt;=0,1,ROUND(AO53-SUM(BE53:BE56),0))</f>
        <v>1</v>
      </c>
      <c r="BG53" s="491" t="str">
        <f>IF(E53="Corrupción",(IF(BF53=1,"Rara Vez",IF(BF53=2,"Improbable",IF(BF53=3,"Posible",IF(BF53=4,"Probable","Seguro"))))),IF(BF53=1,"Muy Baja",IF(BF53=2,"Baja",IF(BF53=3,"Media",IF(BF53=4,"Alta","Muy Alta")))))</f>
        <v>Muy Baja</v>
      </c>
      <c r="BH53" s="447" t="e">
        <f>ROUND(AQ53-SUM(BD53:BD56),0)</f>
        <v>#N/A</v>
      </c>
      <c r="BI53" s="447" t="e">
        <f>IF(BH53=1,"Insignificante",IF(BH53=2,"Menor",IF(BH53=3,"Moderado",IF(BH53=4,"Mayor","Catastrófico"))))</f>
        <v>#N/A</v>
      </c>
      <c r="BJ53" s="450" t="e">
        <f>_xlfn.NUMBERVALUE(CONCATENATE(BF53,BH53),"##")</f>
        <v>#N/A</v>
      </c>
      <c r="BK53" s="453" t="e">
        <f>+VLOOKUP(BJ53,Datos!$I$37:$J$65,2,FALSE)</f>
        <v>#N/A</v>
      </c>
      <c r="BL53" s="456"/>
      <c r="BM53" s="189"/>
      <c r="BN53" s="185"/>
      <c r="BO53" s="185"/>
      <c r="BP53" s="185"/>
      <c r="BQ53" s="190"/>
    </row>
    <row r="54" spans="1:69" ht="15.65" hidden="1" customHeight="1" x14ac:dyDescent="0.35">
      <c r="A54" s="476"/>
      <c r="B54" s="479"/>
      <c r="C54" s="457"/>
      <c r="D54" s="482"/>
      <c r="E54" s="457"/>
      <c r="F54" s="460"/>
      <c r="G54" s="460"/>
      <c r="H54" s="484"/>
      <c r="I54" s="484"/>
      <c r="J54" s="484"/>
      <c r="K54" s="487"/>
      <c r="L54" s="460"/>
      <c r="M54" s="460"/>
      <c r="N54" s="460"/>
      <c r="O54" s="460"/>
      <c r="P54" s="460"/>
      <c r="Q54" s="460"/>
      <c r="R54" s="460"/>
      <c r="S54" s="460"/>
      <c r="T54" s="460"/>
      <c r="U54" s="460"/>
      <c r="V54" s="460"/>
      <c r="W54" s="460"/>
      <c r="X54" s="460"/>
      <c r="Y54" s="460"/>
      <c r="Z54" s="460"/>
      <c r="AA54" s="460"/>
      <c r="AB54" s="460"/>
      <c r="AC54" s="460"/>
      <c r="AD54" s="460"/>
      <c r="AE54" s="460"/>
      <c r="AF54" s="460"/>
      <c r="AG54" s="460"/>
      <c r="AH54" s="460"/>
      <c r="AI54" s="463"/>
      <c r="AJ54" s="466"/>
      <c r="AK54" s="466"/>
      <c r="AL54" s="463"/>
      <c r="AM54" s="463"/>
      <c r="AN54" s="463"/>
      <c r="AO54" s="448"/>
      <c r="AP54" s="448"/>
      <c r="AQ54" s="448"/>
      <c r="AR54" s="468"/>
      <c r="AS54" s="470"/>
      <c r="AT54" s="473"/>
      <c r="AU54" s="192"/>
      <c r="AV54" s="193"/>
      <c r="AW54" s="193"/>
      <c r="AX54" s="194"/>
      <c r="AY54" s="194"/>
      <c r="AZ54" s="194"/>
      <c r="BA54" s="194"/>
      <c r="BB54" s="191"/>
      <c r="BC54" s="195" t="e">
        <f>IF(AX54=Datos!$C$63,Datos!$C$73,IF(AX54=Datos!$C$64,Datos!$C$74,IF(AX54=Datos!$C$65,Datos!$C$75,"Revisar")))+IF(AY54=Datos!$D$63,Datos!$D$73,IF(AY54=Datos!$D$64,Datos!$D$74,"Revisar"))+IF(AZ54=Datos!$E$63,Datos!$E$73,IF(AZ54=Datos!$E$64,Datos!$E$74,"Revisar"))+IF(BB54=Datos!$G$63,Datos!$G$73,IF(BB54=Datos!$G$64,Datos!$G$74,IF(BB54=Datos!$G$65,Datos!$G$75,"Revisar")))</f>
        <v>#VALUE!</v>
      </c>
      <c r="BD54" s="195">
        <f>IF(AX54=Datos!$C$65,BC54,0)</f>
        <v>0</v>
      </c>
      <c r="BE54" s="195">
        <f>IF(OR(AX54=Datos!$C$63,AX54=Datos!$C$64),BC54,0)</f>
        <v>0</v>
      </c>
      <c r="BF54" s="448"/>
      <c r="BG54" s="448"/>
      <c r="BH54" s="448"/>
      <c r="BI54" s="448"/>
      <c r="BJ54" s="451"/>
      <c r="BK54" s="454"/>
      <c r="BL54" s="457"/>
      <c r="BM54" s="196"/>
      <c r="BN54" s="191"/>
      <c r="BO54" s="191"/>
      <c r="BP54" s="191"/>
      <c r="BQ54" s="197"/>
    </row>
    <row r="55" spans="1:69" ht="43.5" hidden="1" customHeight="1" x14ac:dyDescent="0.35">
      <c r="A55" s="476"/>
      <c r="B55" s="479"/>
      <c r="C55" s="457"/>
      <c r="D55" s="482"/>
      <c r="E55" s="457"/>
      <c r="F55" s="460"/>
      <c r="G55" s="460"/>
      <c r="H55" s="484"/>
      <c r="I55" s="484"/>
      <c r="J55" s="484"/>
      <c r="K55" s="487"/>
      <c r="L55" s="460"/>
      <c r="M55" s="460"/>
      <c r="N55" s="460"/>
      <c r="O55" s="460"/>
      <c r="P55" s="460"/>
      <c r="Q55" s="460"/>
      <c r="R55" s="460"/>
      <c r="S55" s="460"/>
      <c r="T55" s="460"/>
      <c r="U55" s="460"/>
      <c r="V55" s="460"/>
      <c r="W55" s="460"/>
      <c r="X55" s="460"/>
      <c r="Y55" s="460"/>
      <c r="Z55" s="460"/>
      <c r="AA55" s="460"/>
      <c r="AB55" s="460"/>
      <c r="AC55" s="460"/>
      <c r="AD55" s="460"/>
      <c r="AE55" s="460"/>
      <c r="AF55" s="460"/>
      <c r="AG55" s="460"/>
      <c r="AH55" s="460"/>
      <c r="AI55" s="463"/>
      <c r="AJ55" s="466"/>
      <c r="AK55" s="466"/>
      <c r="AL55" s="463"/>
      <c r="AM55" s="463"/>
      <c r="AN55" s="463"/>
      <c r="AO55" s="448"/>
      <c r="AP55" s="448"/>
      <c r="AQ55" s="448"/>
      <c r="AR55" s="468"/>
      <c r="AS55" s="470"/>
      <c r="AT55" s="473"/>
      <c r="AU55" s="199"/>
      <c r="AV55" s="193"/>
      <c r="AW55" s="193"/>
      <c r="AX55" s="194"/>
      <c r="AY55" s="194"/>
      <c r="AZ55" s="194"/>
      <c r="BA55" s="194"/>
      <c r="BB55" s="191"/>
      <c r="BC55" s="195" t="e">
        <f>IF(AX55=Datos!$C$63,Datos!$C$73,IF(AX55=Datos!$C$64,Datos!$C$74,IF(AX55=Datos!$C$65,Datos!$C$75,"Revisar")))+IF(AY55=Datos!$D$63,Datos!$D$73,IF(AY55=Datos!$D$64,Datos!$D$74,"Revisar"))+IF(AZ55=Datos!$E$63,Datos!$E$73,IF(AZ55=Datos!$E$64,Datos!$E$74,"Revisar"))+IF(BB55=Datos!$G$63,Datos!$G$73,IF(BB55=Datos!$G$64,Datos!$G$74,IF(BB55=Datos!$G$65,Datos!$G$75,"Revisar")))</f>
        <v>#VALUE!</v>
      </c>
      <c r="BD55" s="195">
        <f>IF(AX55=Datos!$C$65,BC55,0)</f>
        <v>0</v>
      </c>
      <c r="BE55" s="195">
        <f>IF(OR(AX55=Datos!$C$63,AX55=Datos!$C$64),BC55,0)</f>
        <v>0</v>
      </c>
      <c r="BF55" s="448"/>
      <c r="BG55" s="448"/>
      <c r="BH55" s="448"/>
      <c r="BI55" s="448"/>
      <c r="BJ55" s="451"/>
      <c r="BK55" s="454"/>
      <c r="BL55" s="457"/>
      <c r="BM55" s="200"/>
      <c r="BN55" s="200"/>
      <c r="BO55" s="200"/>
      <c r="BP55" s="200"/>
      <c r="BQ55" s="201"/>
    </row>
    <row r="56" spans="1:69" ht="43.5" hidden="1" customHeight="1" thickBot="1" x14ac:dyDescent="0.4">
      <c r="A56" s="477"/>
      <c r="B56" s="480"/>
      <c r="C56" s="458"/>
      <c r="D56" s="483"/>
      <c r="E56" s="458"/>
      <c r="F56" s="461"/>
      <c r="G56" s="461"/>
      <c r="H56" s="485"/>
      <c r="I56" s="485"/>
      <c r="J56" s="485"/>
      <c r="K56" s="488"/>
      <c r="L56" s="461"/>
      <c r="M56" s="461"/>
      <c r="N56" s="461"/>
      <c r="O56" s="461"/>
      <c r="P56" s="461"/>
      <c r="Q56" s="461"/>
      <c r="R56" s="461"/>
      <c r="S56" s="461"/>
      <c r="T56" s="461"/>
      <c r="U56" s="461"/>
      <c r="V56" s="461"/>
      <c r="W56" s="461"/>
      <c r="X56" s="461"/>
      <c r="Y56" s="461"/>
      <c r="Z56" s="461"/>
      <c r="AA56" s="461"/>
      <c r="AB56" s="461"/>
      <c r="AC56" s="461"/>
      <c r="AD56" s="461"/>
      <c r="AE56" s="461"/>
      <c r="AF56" s="461"/>
      <c r="AG56" s="461"/>
      <c r="AH56" s="461"/>
      <c r="AI56" s="464"/>
      <c r="AJ56" s="467"/>
      <c r="AK56" s="467"/>
      <c r="AL56" s="464"/>
      <c r="AM56" s="464"/>
      <c r="AN56" s="464"/>
      <c r="AO56" s="449"/>
      <c r="AP56" s="449"/>
      <c r="AQ56" s="449"/>
      <c r="AR56" s="469"/>
      <c r="AS56" s="471"/>
      <c r="AT56" s="474"/>
      <c r="AU56" s="203"/>
      <c r="AV56" s="204"/>
      <c r="AW56" s="204"/>
      <c r="AX56" s="205"/>
      <c r="AY56" s="205"/>
      <c r="AZ56" s="205"/>
      <c r="BA56" s="205"/>
      <c r="BB56" s="202"/>
      <c r="BC56" s="206" t="e">
        <f>IF(AX56=Datos!$C$63,Datos!$C$73,IF(AX56=Datos!$C$64,Datos!$C$74,IF(AX56=Datos!$C$65,Datos!$C$75,"Revisar")))+IF(AY56=Datos!$D$63,Datos!$D$73,IF(AY56=Datos!$D$64,Datos!$D$74,"Revisar"))+IF(AZ56=Datos!$E$63,Datos!$E$73,IF(AZ56=Datos!$E$64,Datos!$E$74,"Revisar"))+IF(BB56=Datos!$G$63,Datos!$G$73,IF(BB56=Datos!$G$64,Datos!$G$74,IF(BB56=Datos!$G$65,Datos!$G$75,"Revisar")))</f>
        <v>#VALUE!</v>
      </c>
      <c r="BD56" s="206">
        <f>IF(AX56=Datos!$C$65,BC56,0)</f>
        <v>0</v>
      </c>
      <c r="BE56" s="206">
        <f>IF(OR(AX56=Datos!$C$63,AX56=Datos!$C$64),BC56,0)</f>
        <v>0</v>
      </c>
      <c r="BF56" s="449"/>
      <c r="BG56" s="449"/>
      <c r="BH56" s="449"/>
      <c r="BI56" s="449"/>
      <c r="BJ56" s="452"/>
      <c r="BK56" s="455"/>
      <c r="BL56" s="458"/>
      <c r="BM56" s="207"/>
      <c r="BN56" s="207"/>
      <c r="BO56" s="207"/>
      <c r="BP56" s="207"/>
      <c r="BQ56" s="208"/>
    </row>
    <row r="57" spans="1:69" ht="14.5" customHeight="1" x14ac:dyDescent="0.35"/>
    <row r="59" spans="1:69" ht="15" hidden="1" customHeight="1" x14ac:dyDescent="0.35"/>
    <row r="63" spans="1:69" ht="15" hidden="1" customHeight="1" x14ac:dyDescent="0.35"/>
    <row r="67" ht="15" hidden="1" customHeight="1" x14ac:dyDescent="0.35"/>
    <row r="71" ht="15" hidden="1" customHeight="1" x14ac:dyDescent="0.35"/>
    <row r="75" ht="15" hidden="1" customHeight="1" x14ac:dyDescent="0.35"/>
    <row r="79" ht="15" hidden="1" customHeight="1" x14ac:dyDescent="0.35"/>
    <row r="83" ht="15" hidden="1" customHeight="1" x14ac:dyDescent="0.35"/>
    <row r="87" ht="15" hidden="1" customHeight="1" x14ac:dyDescent="0.35"/>
    <row r="91" ht="15" hidden="1" customHeight="1" x14ac:dyDescent="0.35"/>
    <row r="95" ht="15" hidden="1" customHeight="1" x14ac:dyDescent="0.35"/>
    <row r="99" ht="15" hidden="1" customHeight="1" x14ac:dyDescent="0.35"/>
    <row r="103" ht="15" hidden="1" customHeight="1" x14ac:dyDescent="0.35"/>
    <row r="107" ht="15" hidden="1" customHeight="1" x14ac:dyDescent="0.35"/>
    <row r="111" ht="15" hidden="1" customHeight="1" x14ac:dyDescent="0.35"/>
    <row r="115" ht="15" hidden="1" customHeight="1" x14ac:dyDescent="0.35"/>
    <row r="119" ht="15" hidden="1" customHeight="1" x14ac:dyDescent="0.35"/>
    <row r="123" ht="15" hidden="1" customHeight="1" x14ac:dyDescent="0.35"/>
    <row r="127" ht="15" hidden="1" customHeight="1" x14ac:dyDescent="0.35"/>
    <row r="131" ht="15" hidden="1" customHeight="1" x14ac:dyDescent="0.35"/>
    <row r="135" ht="15" hidden="1" customHeight="1" x14ac:dyDescent="0.35"/>
    <row r="139" ht="15" hidden="1" customHeight="1" x14ac:dyDescent="0.35"/>
  </sheetData>
  <sheetProtection algorithmName="SHA-512" hashValue="i6pjWFGQBbwpAhJ5quruD83G4zU8YTzkSDnw167mPyGxdBPTZmUVqqyflCsWbkVuSaxQDduqV06FOdlWg0Oz1g==" saltValue="Y85nYwdmUyMo1+sTmovsUA==" spinCount="100000" sheet="1" formatCells="0" formatColumns="0" formatRows="0"/>
  <mergeCells count="552">
    <mergeCell ref="C9:D9"/>
    <mergeCell ref="E9:F9"/>
    <mergeCell ref="G9:H9"/>
    <mergeCell ref="B11:L11"/>
    <mergeCell ref="A13:AH13"/>
    <mergeCell ref="AL13:AT13"/>
    <mergeCell ref="B5:H5"/>
    <mergeCell ref="C6:H6"/>
    <mergeCell ref="C7:H7"/>
    <mergeCell ref="C8:D8"/>
    <mergeCell ref="E8:F8"/>
    <mergeCell ref="G8:H8"/>
    <mergeCell ref="AU13:BB14"/>
    <mergeCell ref="BF13:BL14"/>
    <mergeCell ref="BM13:BQ14"/>
    <mergeCell ref="M14:O14"/>
    <mergeCell ref="P14:AK14"/>
    <mergeCell ref="AI15:AK15"/>
    <mergeCell ref="AO15:AP15"/>
    <mergeCell ref="AQ15:AR15"/>
    <mergeCell ref="BF15:BG15"/>
    <mergeCell ref="BH15:BI15"/>
    <mergeCell ref="G17:G20"/>
    <mergeCell ref="H17:H20"/>
    <mergeCell ref="I17:I20"/>
    <mergeCell ref="J17:J20"/>
    <mergeCell ref="K17:K20"/>
    <mergeCell ref="L17:L20"/>
    <mergeCell ref="A17:A20"/>
    <mergeCell ref="B17:B20"/>
    <mergeCell ref="C17:C20"/>
    <mergeCell ref="D17:D20"/>
    <mergeCell ref="E17:E20"/>
    <mergeCell ref="F17:F20"/>
    <mergeCell ref="S17:S20"/>
    <mergeCell ref="T17:T20"/>
    <mergeCell ref="U17:U20"/>
    <mergeCell ref="V17:V20"/>
    <mergeCell ref="W17:W20"/>
    <mergeCell ref="X17:X20"/>
    <mergeCell ref="M17:M20"/>
    <mergeCell ref="N17:N20"/>
    <mergeCell ref="O17:O20"/>
    <mergeCell ref="P17:P20"/>
    <mergeCell ref="Q17:Q20"/>
    <mergeCell ref="R17:R20"/>
    <mergeCell ref="AG17:AG20"/>
    <mergeCell ref="AH17:AH20"/>
    <mergeCell ref="AI17:AI20"/>
    <mergeCell ref="AJ17:AJ20"/>
    <mergeCell ref="Y17:Y20"/>
    <mergeCell ref="Z17:Z20"/>
    <mergeCell ref="AA17:AA20"/>
    <mergeCell ref="AB17:AB20"/>
    <mergeCell ref="AC17:AC20"/>
    <mergeCell ref="AD17:AD20"/>
    <mergeCell ref="BH17:BH20"/>
    <mergeCell ref="BI17:BI20"/>
    <mergeCell ref="BJ17:BJ20"/>
    <mergeCell ref="BK17:BK20"/>
    <mergeCell ref="BL17:BL20"/>
    <mergeCell ref="A21:A24"/>
    <mergeCell ref="B21:B24"/>
    <mergeCell ref="C21:C24"/>
    <mergeCell ref="D21:D24"/>
    <mergeCell ref="E21:E24"/>
    <mergeCell ref="AQ17:AQ20"/>
    <mergeCell ref="AR17:AR20"/>
    <mergeCell ref="AS17:AS20"/>
    <mergeCell ref="AT17:AT20"/>
    <mergeCell ref="BF17:BF20"/>
    <mergeCell ref="BG17:BG20"/>
    <mergeCell ref="AK17:AK20"/>
    <mergeCell ref="AL17:AL20"/>
    <mergeCell ref="AM17:AM20"/>
    <mergeCell ref="AN17:AN20"/>
    <mergeCell ref="AO17:AO20"/>
    <mergeCell ref="AP17:AP20"/>
    <mergeCell ref="AE17:AE20"/>
    <mergeCell ref="AF17:AF20"/>
    <mergeCell ref="L21:L24"/>
    <mergeCell ref="M21:M24"/>
    <mergeCell ref="N21:N24"/>
    <mergeCell ref="O21:O24"/>
    <mergeCell ref="P21:P24"/>
    <mergeCell ref="Q21:Q24"/>
    <mergeCell ref="F21:F24"/>
    <mergeCell ref="G21:G24"/>
    <mergeCell ref="H21:H24"/>
    <mergeCell ref="I21:I24"/>
    <mergeCell ref="J21:J24"/>
    <mergeCell ref="K21:K24"/>
    <mergeCell ref="X21:X24"/>
    <mergeCell ref="Y21:Y24"/>
    <mergeCell ref="Z21:Z24"/>
    <mergeCell ref="AA21:AA24"/>
    <mergeCell ref="AB21:AB24"/>
    <mergeCell ref="AC21:AC24"/>
    <mergeCell ref="R21:R24"/>
    <mergeCell ref="S21:S24"/>
    <mergeCell ref="T21:T24"/>
    <mergeCell ref="U21:U24"/>
    <mergeCell ref="V21:V24"/>
    <mergeCell ref="W21:W24"/>
    <mergeCell ref="AJ21:AJ24"/>
    <mergeCell ref="AK21:AK24"/>
    <mergeCell ref="AL21:AL24"/>
    <mergeCell ref="AM21:AM24"/>
    <mergeCell ref="AN21:AN24"/>
    <mergeCell ref="AO21:AO24"/>
    <mergeCell ref="AD21:AD24"/>
    <mergeCell ref="AE21:AE24"/>
    <mergeCell ref="AF21:AF24"/>
    <mergeCell ref="AG21:AG24"/>
    <mergeCell ref="AH21:AH24"/>
    <mergeCell ref="AI21:AI24"/>
    <mergeCell ref="BG21:BG24"/>
    <mergeCell ref="BH21:BH24"/>
    <mergeCell ref="BI21:BI24"/>
    <mergeCell ref="BJ21:BJ24"/>
    <mergeCell ref="BK21:BK24"/>
    <mergeCell ref="BL21:BL24"/>
    <mergeCell ref="AP21:AP24"/>
    <mergeCell ref="AQ21:AQ24"/>
    <mergeCell ref="AR21:AR24"/>
    <mergeCell ref="AS21:AS24"/>
    <mergeCell ref="AT21:AT24"/>
    <mergeCell ref="BF21:BF24"/>
    <mergeCell ref="G25:G28"/>
    <mergeCell ref="H25:H28"/>
    <mergeCell ref="I25:I28"/>
    <mergeCell ref="J25:J28"/>
    <mergeCell ref="K25:K28"/>
    <mergeCell ref="L25:L28"/>
    <mergeCell ref="A25:A28"/>
    <mergeCell ref="B25:B28"/>
    <mergeCell ref="C25:C28"/>
    <mergeCell ref="D25:D28"/>
    <mergeCell ref="E25:E28"/>
    <mergeCell ref="F25:F28"/>
    <mergeCell ref="S25:S28"/>
    <mergeCell ref="T25:T28"/>
    <mergeCell ref="U25:U28"/>
    <mergeCell ref="V25:V28"/>
    <mergeCell ref="W25:W28"/>
    <mergeCell ref="X25:X28"/>
    <mergeCell ref="M25:M28"/>
    <mergeCell ref="N25:N28"/>
    <mergeCell ref="O25:O28"/>
    <mergeCell ref="P25:P28"/>
    <mergeCell ref="Q25:Q28"/>
    <mergeCell ref="R25:R28"/>
    <mergeCell ref="AG25:AG28"/>
    <mergeCell ref="AH25:AH28"/>
    <mergeCell ref="AI25:AI28"/>
    <mergeCell ref="AJ25:AJ28"/>
    <mergeCell ref="Y25:Y28"/>
    <mergeCell ref="Z25:Z28"/>
    <mergeCell ref="AA25:AA28"/>
    <mergeCell ref="AB25:AB28"/>
    <mergeCell ref="AC25:AC28"/>
    <mergeCell ref="AD25:AD28"/>
    <mergeCell ref="BH25:BH28"/>
    <mergeCell ref="BI25:BI28"/>
    <mergeCell ref="BJ25:BJ28"/>
    <mergeCell ref="BK25:BK28"/>
    <mergeCell ref="BL25:BL28"/>
    <mergeCell ref="A29:A32"/>
    <mergeCell ref="B29:B32"/>
    <mergeCell ref="C29:C32"/>
    <mergeCell ref="D29:D32"/>
    <mergeCell ref="E29:E32"/>
    <mergeCell ref="AQ25:AQ28"/>
    <mergeCell ref="AR25:AR28"/>
    <mergeCell ref="AS25:AS28"/>
    <mergeCell ref="AT25:AT28"/>
    <mergeCell ref="BF25:BF28"/>
    <mergeCell ref="BG25:BG28"/>
    <mergeCell ref="AK25:AK28"/>
    <mergeCell ref="AL25:AL28"/>
    <mergeCell ref="AM25:AM28"/>
    <mergeCell ref="AN25:AN28"/>
    <mergeCell ref="AO25:AO28"/>
    <mergeCell ref="AP25:AP28"/>
    <mergeCell ref="AE25:AE28"/>
    <mergeCell ref="AF25:AF28"/>
    <mergeCell ref="L29:L32"/>
    <mergeCell ref="M29:M32"/>
    <mergeCell ref="N29:N32"/>
    <mergeCell ref="O29:O32"/>
    <mergeCell ref="P29:P32"/>
    <mergeCell ref="Q29:Q32"/>
    <mergeCell ref="F29:F32"/>
    <mergeCell ref="G29:G32"/>
    <mergeCell ref="H29:H32"/>
    <mergeCell ref="I29:I32"/>
    <mergeCell ref="J29:J32"/>
    <mergeCell ref="K29:K32"/>
    <mergeCell ref="X29:X32"/>
    <mergeCell ref="Y29:Y32"/>
    <mergeCell ref="Z29:Z32"/>
    <mergeCell ref="AA29:AA32"/>
    <mergeCell ref="AB29:AB32"/>
    <mergeCell ref="AC29:AC32"/>
    <mergeCell ref="R29:R32"/>
    <mergeCell ref="S29:S32"/>
    <mergeCell ref="T29:T32"/>
    <mergeCell ref="U29:U32"/>
    <mergeCell ref="V29:V32"/>
    <mergeCell ref="W29:W32"/>
    <mergeCell ref="AJ29:AJ32"/>
    <mergeCell ref="AK29:AK32"/>
    <mergeCell ref="AL29:AL32"/>
    <mergeCell ref="AM29:AM32"/>
    <mergeCell ref="AN29:AN32"/>
    <mergeCell ref="AO29:AO32"/>
    <mergeCell ref="AD29:AD32"/>
    <mergeCell ref="AE29:AE32"/>
    <mergeCell ref="AF29:AF32"/>
    <mergeCell ref="AG29:AG32"/>
    <mergeCell ref="AH29:AH32"/>
    <mergeCell ref="AI29:AI32"/>
    <mergeCell ref="BG29:BG32"/>
    <mergeCell ref="BH29:BH32"/>
    <mergeCell ref="BI29:BI32"/>
    <mergeCell ref="BJ29:BJ32"/>
    <mergeCell ref="BK29:BK32"/>
    <mergeCell ref="BL29:BL32"/>
    <mergeCell ref="AP29:AP32"/>
    <mergeCell ref="AQ29:AQ32"/>
    <mergeCell ref="AR29:AR32"/>
    <mergeCell ref="AS29:AS32"/>
    <mergeCell ref="AT29:AT32"/>
    <mergeCell ref="BF29:BF32"/>
    <mergeCell ref="G33:G36"/>
    <mergeCell ref="H33:H36"/>
    <mergeCell ref="I33:I36"/>
    <mergeCell ref="J33:J36"/>
    <mergeCell ref="K33:K36"/>
    <mergeCell ref="L33:L36"/>
    <mergeCell ref="A33:A36"/>
    <mergeCell ref="B33:B36"/>
    <mergeCell ref="C33:C36"/>
    <mergeCell ref="D33:D36"/>
    <mergeCell ref="E33:E36"/>
    <mergeCell ref="F33:F36"/>
    <mergeCell ref="S33:S36"/>
    <mergeCell ref="T33:T36"/>
    <mergeCell ref="U33:U36"/>
    <mergeCell ref="V33:V36"/>
    <mergeCell ref="W33:W36"/>
    <mergeCell ref="X33:X36"/>
    <mergeCell ref="M33:M36"/>
    <mergeCell ref="N33:N36"/>
    <mergeCell ref="O33:O36"/>
    <mergeCell ref="P33:P36"/>
    <mergeCell ref="Q33:Q36"/>
    <mergeCell ref="R33:R36"/>
    <mergeCell ref="AG33:AG36"/>
    <mergeCell ref="AH33:AH36"/>
    <mergeCell ref="AI33:AI36"/>
    <mergeCell ref="AJ33:AJ36"/>
    <mergeCell ref="Y33:Y36"/>
    <mergeCell ref="Z33:Z36"/>
    <mergeCell ref="AA33:AA36"/>
    <mergeCell ref="AB33:AB36"/>
    <mergeCell ref="AC33:AC36"/>
    <mergeCell ref="AD33:AD36"/>
    <mergeCell ref="BH33:BH36"/>
    <mergeCell ref="BI33:BI36"/>
    <mergeCell ref="BJ33:BJ36"/>
    <mergeCell ref="BK33:BK36"/>
    <mergeCell ref="BL33:BL36"/>
    <mergeCell ref="A37:A40"/>
    <mergeCell ref="B37:B40"/>
    <mergeCell ref="C37:C40"/>
    <mergeCell ref="D37:D40"/>
    <mergeCell ref="E37:E40"/>
    <mergeCell ref="AQ33:AQ36"/>
    <mergeCell ref="AR33:AR36"/>
    <mergeCell ref="AS33:AS36"/>
    <mergeCell ref="AT33:AT36"/>
    <mergeCell ref="BF33:BF36"/>
    <mergeCell ref="BG33:BG36"/>
    <mergeCell ref="AK33:AK36"/>
    <mergeCell ref="AL33:AL36"/>
    <mergeCell ref="AM33:AM36"/>
    <mergeCell ref="AN33:AN36"/>
    <mergeCell ref="AO33:AO36"/>
    <mergeCell ref="AP33:AP36"/>
    <mergeCell ref="AE33:AE36"/>
    <mergeCell ref="AF33:AF36"/>
    <mergeCell ref="L37:L40"/>
    <mergeCell ref="M37:M40"/>
    <mergeCell ref="N37:N40"/>
    <mergeCell ref="O37:O40"/>
    <mergeCell ref="P37:P40"/>
    <mergeCell ref="Q37:Q40"/>
    <mergeCell ref="F37:F40"/>
    <mergeCell ref="G37:G40"/>
    <mergeCell ref="H37:H40"/>
    <mergeCell ref="I37:I40"/>
    <mergeCell ref="J37:J40"/>
    <mergeCell ref="K37:K40"/>
    <mergeCell ref="X37:X40"/>
    <mergeCell ref="Y37:Y40"/>
    <mergeCell ref="Z37:Z40"/>
    <mergeCell ref="AA37:AA40"/>
    <mergeCell ref="AB37:AB40"/>
    <mergeCell ref="AC37:AC40"/>
    <mergeCell ref="R37:R40"/>
    <mergeCell ref="S37:S40"/>
    <mergeCell ref="T37:T40"/>
    <mergeCell ref="U37:U40"/>
    <mergeCell ref="V37:V40"/>
    <mergeCell ref="W37:W40"/>
    <mergeCell ref="AJ37:AJ40"/>
    <mergeCell ref="AK37:AK40"/>
    <mergeCell ref="AL37:AL40"/>
    <mergeCell ref="AM37:AM40"/>
    <mergeCell ref="AN37:AN40"/>
    <mergeCell ref="AO37:AO40"/>
    <mergeCell ref="AD37:AD40"/>
    <mergeCell ref="AE37:AE40"/>
    <mergeCell ref="AF37:AF40"/>
    <mergeCell ref="AG37:AG40"/>
    <mergeCell ref="AH37:AH40"/>
    <mergeCell ref="AI37:AI40"/>
    <mergeCell ref="BG37:BG40"/>
    <mergeCell ref="BH37:BH40"/>
    <mergeCell ref="BI37:BI40"/>
    <mergeCell ref="BJ37:BJ40"/>
    <mergeCell ref="BK37:BK40"/>
    <mergeCell ref="BL37:BL40"/>
    <mergeCell ref="AP37:AP40"/>
    <mergeCell ref="AQ37:AQ40"/>
    <mergeCell ref="AR37:AR40"/>
    <mergeCell ref="AS37:AS40"/>
    <mergeCell ref="AT37:AT40"/>
    <mergeCell ref="BF37:BF40"/>
    <mergeCell ref="G41:G44"/>
    <mergeCell ref="H41:H44"/>
    <mergeCell ref="I41:I44"/>
    <mergeCell ref="J41:J44"/>
    <mergeCell ref="K41:K44"/>
    <mergeCell ref="L41:L44"/>
    <mergeCell ref="A41:A44"/>
    <mergeCell ref="B41:B44"/>
    <mergeCell ref="C41:C44"/>
    <mergeCell ref="D41:D44"/>
    <mergeCell ref="E41:E44"/>
    <mergeCell ref="F41:F44"/>
    <mergeCell ref="S41:S44"/>
    <mergeCell ref="T41:T44"/>
    <mergeCell ref="U41:U44"/>
    <mergeCell ref="V41:V44"/>
    <mergeCell ref="W41:W44"/>
    <mergeCell ref="X41:X44"/>
    <mergeCell ref="M41:M44"/>
    <mergeCell ref="N41:N44"/>
    <mergeCell ref="O41:O44"/>
    <mergeCell ref="P41:P44"/>
    <mergeCell ref="Q41:Q44"/>
    <mergeCell ref="R41:R44"/>
    <mergeCell ref="AG41:AG44"/>
    <mergeCell ref="AH41:AH44"/>
    <mergeCell ref="AI41:AI44"/>
    <mergeCell ref="AJ41:AJ44"/>
    <mergeCell ref="Y41:Y44"/>
    <mergeCell ref="Z41:Z44"/>
    <mergeCell ref="AA41:AA44"/>
    <mergeCell ref="AB41:AB44"/>
    <mergeCell ref="AC41:AC44"/>
    <mergeCell ref="AD41:AD44"/>
    <mergeCell ref="BH41:BH44"/>
    <mergeCell ref="BI41:BI44"/>
    <mergeCell ref="BJ41:BJ44"/>
    <mergeCell ref="BK41:BK44"/>
    <mergeCell ref="BL41:BL44"/>
    <mergeCell ref="A45:A48"/>
    <mergeCell ref="B45:B48"/>
    <mergeCell ref="C45:C48"/>
    <mergeCell ref="D45:D48"/>
    <mergeCell ref="E45:E48"/>
    <mergeCell ref="AQ41:AQ44"/>
    <mergeCell ref="AR41:AR44"/>
    <mergeCell ref="AS41:AS44"/>
    <mergeCell ref="AT41:AT44"/>
    <mergeCell ref="BF41:BF44"/>
    <mergeCell ref="BG41:BG44"/>
    <mergeCell ref="AK41:AK44"/>
    <mergeCell ref="AL41:AL44"/>
    <mergeCell ref="AM41:AM44"/>
    <mergeCell ref="AN41:AN44"/>
    <mergeCell ref="AO41:AO44"/>
    <mergeCell ref="AP41:AP44"/>
    <mergeCell ref="AE41:AE44"/>
    <mergeCell ref="AF41:AF44"/>
    <mergeCell ref="L45:L48"/>
    <mergeCell ref="M45:M48"/>
    <mergeCell ref="N45:N48"/>
    <mergeCell ref="O45:O48"/>
    <mergeCell ref="P45:P48"/>
    <mergeCell ref="Q45:Q48"/>
    <mergeCell ref="F45:F48"/>
    <mergeCell ref="G45:G48"/>
    <mergeCell ref="H45:H48"/>
    <mergeCell ref="I45:I48"/>
    <mergeCell ref="J45:J48"/>
    <mergeCell ref="K45:K48"/>
    <mergeCell ref="X45:X48"/>
    <mergeCell ref="Y45:Y48"/>
    <mergeCell ref="Z45:Z48"/>
    <mergeCell ref="AA45:AA48"/>
    <mergeCell ref="AB45:AB48"/>
    <mergeCell ref="AC45:AC48"/>
    <mergeCell ref="R45:R48"/>
    <mergeCell ref="S45:S48"/>
    <mergeCell ref="T45:T48"/>
    <mergeCell ref="U45:U48"/>
    <mergeCell ref="V45:V48"/>
    <mergeCell ref="W45:W48"/>
    <mergeCell ref="AJ45:AJ48"/>
    <mergeCell ref="AK45:AK48"/>
    <mergeCell ref="AL45:AL48"/>
    <mergeCell ref="AM45:AM48"/>
    <mergeCell ref="AN45:AN48"/>
    <mergeCell ref="AO45:AO48"/>
    <mergeCell ref="AD45:AD48"/>
    <mergeCell ref="AE45:AE48"/>
    <mergeCell ref="AF45:AF48"/>
    <mergeCell ref="AG45:AG48"/>
    <mergeCell ref="AH45:AH48"/>
    <mergeCell ref="AI45:AI48"/>
    <mergeCell ref="BG45:BG48"/>
    <mergeCell ref="BH45:BH48"/>
    <mergeCell ref="BI45:BI48"/>
    <mergeCell ref="BJ45:BJ48"/>
    <mergeCell ref="BK45:BK48"/>
    <mergeCell ref="BL45:BL48"/>
    <mergeCell ref="AP45:AP48"/>
    <mergeCell ref="AQ45:AQ48"/>
    <mergeCell ref="AR45:AR48"/>
    <mergeCell ref="AS45:AS48"/>
    <mergeCell ref="AT45:AT48"/>
    <mergeCell ref="BF45:BF48"/>
    <mergeCell ref="G49:G52"/>
    <mergeCell ref="H49:H52"/>
    <mergeCell ref="I49:I52"/>
    <mergeCell ref="J49:J52"/>
    <mergeCell ref="K49:K52"/>
    <mergeCell ref="L49:L52"/>
    <mergeCell ref="A49:A52"/>
    <mergeCell ref="B49:B52"/>
    <mergeCell ref="C49:C52"/>
    <mergeCell ref="D49:D52"/>
    <mergeCell ref="E49:E52"/>
    <mergeCell ref="F49:F52"/>
    <mergeCell ref="S49:S52"/>
    <mergeCell ref="T49:T52"/>
    <mergeCell ref="U49:U52"/>
    <mergeCell ref="V49:V52"/>
    <mergeCell ref="W49:W52"/>
    <mergeCell ref="X49:X52"/>
    <mergeCell ref="M49:M52"/>
    <mergeCell ref="N49:N52"/>
    <mergeCell ref="O49:O52"/>
    <mergeCell ref="P49:P52"/>
    <mergeCell ref="Q49:Q52"/>
    <mergeCell ref="R49:R52"/>
    <mergeCell ref="AG49:AG52"/>
    <mergeCell ref="AH49:AH52"/>
    <mergeCell ref="AI49:AI52"/>
    <mergeCell ref="AJ49:AJ52"/>
    <mergeCell ref="Y49:Y52"/>
    <mergeCell ref="Z49:Z52"/>
    <mergeCell ref="AA49:AA52"/>
    <mergeCell ref="AB49:AB52"/>
    <mergeCell ref="AC49:AC52"/>
    <mergeCell ref="AD49:AD52"/>
    <mergeCell ref="BH49:BH52"/>
    <mergeCell ref="BI49:BI52"/>
    <mergeCell ref="BJ49:BJ52"/>
    <mergeCell ref="BK49:BK52"/>
    <mergeCell ref="BL49:BL52"/>
    <mergeCell ref="A53:A56"/>
    <mergeCell ref="B53:B56"/>
    <mergeCell ref="C53:C56"/>
    <mergeCell ref="D53:D56"/>
    <mergeCell ref="E53:E56"/>
    <mergeCell ref="AQ49:AQ52"/>
    <mergeCell ref="AR49:AR52"/>
    <mergeCell ref="AS49:AS52"/>
    <mergeCell ref="AT49:AT52"/>
    <mergeCell ref="BF49:BF52"/>
    <mergeCell ref="BG49:BG52"/>
    <mergeCell ref="AK49:AK52"/>
    <mergeCell ref="AL49:AL52"/>
    <mergeCell ref="AM49:AM52"/>
    <mergeCell ref="AN49:AN52"/>
    <mergeCell ref="AO49:AO52"/>
    <mergeCell ref="AP49:AP52"/>
    <mergeCell ref="AE49:AE52"/>
    <mergeCell ref="AF49:AF52"/>
    <mergeCell ref="L53:L56"/>
    <mergeCell ref="M53:M56"/>
    <mergeCell ref="N53:N56"/>
    <mergeCell ref="O53:O56"/>
    <mergeCell ref="P53:P56"/>
    <mergeCell ref="Q53:Q56"/>
    <mergeCell ref="F53:F56"/>
    <mergeCell ref="G53:G56"/>
    <mergeCell ref="H53:H56"/>
    <mergeCell ref="I53:I56"/>
    <mergeCell ref="J53:J56"/>
    <mergeCell ref="K53:K56"/>
    <mergeCell ref="X53:X56"/>
    <mergeCell ref="Y53:Y56"/>
    <mergeCell ref="Z53:Z56"/>
    <mergeCell ref="AA53:AA56"/>
    <mergeCell ref="AB53:AB56"/>
    <mergeCell ref="AC53:AC56"/>
    <mergeCell ref="R53:R56"/>
    <mergeCell ref="S53:S56"/>
    <mergeCell ref="T53:T56"/>
    <mergeCell ref="U53:U56"/>
    <mergeCell ref="V53:V56"/>
    <mergeCell ref="W53:W56"/>
    <mergeCell ref="AJ53:AJ56"/>
    <mergeCell ref="AK53:AK56"/>
    <mergeCell ref="AL53:AL56"/>
    <mergeCell ref="AM53:AM56"/>
    <mergeCell ref="AN53:AN56"/>
    <mergeCell ref="AO53:AO56"/>
    <mergeCell ref="AD53:AD56"/>
    <mergeCell ref="AE53:AE56"/>
    <mergeCell ref="AF53:AF56"/>
    <mergeCell ref="AG53:AG56"/>
    <mergeCell ref="AH53:AH56"/>
    <mergeCell ref="AI53:AI56"/>
    <mergeCell ref="BG53:BG56"/>
    <mergeCell ref="BH53:BH56"/>
    <mergeCell ref="BI53:BI56"/>
    <mergeCell ref="BJ53:BJ56"/>
    <mergeCell ref="BK53:BK56"/>
    <mergeCell ref="BL53:BL56"/>
    <mergeCell ref="AP53:AP56"/>
    <mergeCell ref="AQ53:AQ56"/>
    <mergeCell ref="AR53:AR56"/>
    <mergeCell ref="AS53:AS56"/>
    <mergeCell ref="AT53:AT56"/>
    <mergeCell ref="BF53:BF56"/>
  </mergeCells>
  <conditionalFormatting sqref="AP17:AP56">
    <cfRule type="cellIs" dxfId="299" priority="1" operator="equal">
      <formula>"Seguro"</formula>
    </cfRule>
    <cfRule type="cellIs" dxfId="298" priority="2" operator="equal">
      <formula>"Probable"</formula>
    </cfRule>
    <cfRule type="cellIs" dxfId="297" priority="3" operator="equal">
      <formula>"Posible"</formula>
    </cfRule>
    <cfRule type="cellIs" dxfId="296" priority="4" operator="equal">
      <formula>"Improbable"</formula>
    </cfRule>
    <cfRule type="cellIs" dxfId="295" priority="5" operator="equal">
      <formula>"Rara Vez"</formula>
    </cfRule>
    <cfRule type="cellIs" dxfId="294" priority="6" operator="equal">
      <formula>"Muy Alta"</formula>
    </cfRule>
    <cfRule type="cellIs" dxfId="293" priority="7" operator="equal">
      <formula>"Alta"</formula>
    </cfRule>
    <cfRule type="cellIs" dxfId="292" priority="8" operator="equal">
      <formula>"Media"</formula>
    </cfRule>
    <cfRule type="cellIs" dxfId="291" priority="9" operator="equal">
      <formula>"Baja"</formula>
    </cfRule>
    <cfRule type="cellIs" dxfId="290" priority="10" operator="equal">
      <formula>"Muy Baja"</formula>
    </cfRule>
  </conditionalFormatting>
  <conditionalFormatting sqref="AR17:AR56">
    <cfRule type="cellIs" dxfId="289" priority="43" operator="equal">
      <formula>"Insignificante"</formula>
    </cfRule>
    <cfRule type="cellIs" dxfId="288" priority="39" operator="equal">
      <formula>"Catastrófico"</formula>
    </cfRule>
    <cfRule type="cellIs" dxfId="287" priority="40" operator="equal">
      <formula>"Mayor"</formula>
    </cfRule>
    <cfRule type="cellIs" dxfId="286" priority="41" operator="equal">
      <formula>"Moderado"</formula>
    </cfRule>
    <cfRule type="cellIs" dxfId="285" priority="42" operator="equal">
      <formula>"Menor"</formula>
    </cfRule>
  </conditionalFormatting>
  <conditionalFormatting sqref="AT17">
    <cfRule type="containsText" dxfId="284" priority="47" operator="containsText" text="EXTREMO">
      <formula>NOT(ISERROR(SEARCH("EXTREMO",AT17)))</formula>
    </cfRule>
    <cfRule type="containsText" dxfId="283" priority="46" operator="containsText" text="ALTO">
      <formula>NOT(ISERROR(SEARCH("ALTO",AT17)))</formula>
    </cfRule>
    <cfRule type="containsText" dxfId="282" priority="45" operator="containsText" text="MODERADO">
      <formula>NOT(ISERROR(SEARCH("MODERADO",AT17)))</formula>
    </cfRule>
    <cfRule type="containsText" dxfId="281" priority="44" operator="containsText" text="BAJO">
      <formula>NOT(ISERROR(SEARCH("BAJO",AT17)))</formula>
    </cfRule>
  </conditionalFormatting>
  <conditionalFormatting sqref="AT21">
    <cfRule type="containsText" dxfId="280" priority="222" operator="containsText" text="ALTO">
      <formula>NOT(ISERROR(SEARCH("ALTO",AT21)))</formula>
    </cfRule>
    <cfRule type="containsText" dxfId="279" priority="221" operator="containsText" text="MODERADO">
      <formula>NOT(ISERROR(SEARCH("MODERADO",AT21)))</formula>
    </cfRule>
    <cfRule type="containsText" dxfId="278" priority="220" operator="containsText" text="BAJO">
      <formula>NOT(ISERROR(SEARCH("BAJO",AT21)))</formula>
    </cfRule>
    <cfRule type="containsText" dxfId="277" priority="223" operator="containsText" text="EXTREMO">
      <formula>NOT(ISERROR(SEARCH("EXTREMO",AT21)))</formula>
    </cfRule>
  </conditionalFormatting>
  <conditionalFormatting sqref="AT25">
    <cfRule type="containsText" dxfId="276" priority="205" operator="containsText" text="EXTREMO">
      <formula>NOT(ISERROR(SEARCH("EXTREMO",AT25)))</formula>
    </cfRule>
    <cfRule type="containsText" dxfId="275" priority="204" operator="containsText" text="ALTO">
      <formula>NOT(ISERROR(SEARCH("ALTO",AT25)))</formula>
    </cfRule>
    <cfRule type="containsText" dxfId="274" priority="203" operator="containsText" text="MODERADO">
      <formula>NOT(ISERROR(SEARCH("MODERADO",AT25)))</formula>
    </cfRule>
    <cfRule type="containsText" dxfId="273" priority="202" operator="containsText" text="BAJO">
      <formula>NOT(ISERROR(SEARCH("BAJO",AT25)))</formula>
    </cfRule>
  </conditionalFormatting>
  <conditionalFormatting sqref="AT29">
    <cfRule type="containsText" dxfId="272" priority="186" operator="containsText" text="ALTO">
      <formula>NOT(ISERROR(SEARCH("ALTO",AT29)))</formula>
    </cfRule>
    <cfRule type="containsText" dxfId="271" priority="187" operator="containsText" text="EXTREMO">
      <formula>NOT(ISERROR(SEARCH("EXTREMO",AT29)))</formula>
    </cfRule>
    <cfRule type="containsText" dxfId="270" priority="185" operator="containsText" text="MODERADO">
      <formula>NOT(ISERROR(SEARCH("MODERADO",AT29)))</formula>
    </cfRule>
    <cfRule type="containsText" dxfId="269" priority="184" operator="containsText" text="BAJO">
      <formula>NOT(ISERROR(SEARCH("BAJO",AT29)))</formula>
    </cfRule>
  </conditionalFormatting>
  <conditionalFormatting sqref="AT33">
    <cfRule type="containsText" dxfId="268" priority="168" operator="containsText" text="ALTO">
      <formula>NOT(ISERROR(SEARCH("ALTO",AT33)))</formula>
    </cfRule>
    <cfRule type="containsText" dxfId="267" priority="167" operator="containsText" text="MODERADO">
      <formula>NOT(ISERROR(SEARCH("MODERADO",AT33)))</formula>
    </cfRule>
    <cfRule type="containsText" dxfId="266" priority="166" operator="containsText" text="BAJO">
      <formula>NOT(ISERROR(SEARCH("BAJO",AT33)))</formula>
    </cfRule>
    <cfRule type="containsText" dxfId="265" priority="169" operator="containsText" text="EXTREMO">
      <formula>NOT(ISERROR(SEARCH("EXTREMO",AT33)))</formula>
    </cfRule>
  </conditionalFormatting>
  <conditionalFormatting sqref="AT37">
    <cfRule type="containsText" dxfId="264" priority="151" operator="containsText" text="EXTREMO">
      <formula>NOT(ISERROR(SEARCH("EXTREMO",AT37)))</formula>
    </cfRule>
    <cfRule type="containsText" dxfId="263" priority="150" operator="containsText" text="ALTO">
      <formula>NOT(ISERROR(SEARCH("ALTO",AT37)))</formula>
    </cfRule>
    <cfRule type="containsText" dxfId="262" priority="148" operator="containsText" text="BAJO">
      <formula>NOT(ISERROR(SEARCH("BAJO",AT37)))</formula>
    </cfRule>
    <cfRule type="containsText" dxfId="261" priority="149" operator="containsText" text="MODERADO">
      <formula>NOT(ISERROR(SEARCH("MODERADO",AT37)))</formula>
    </cfRule>
  </conditionalFormatting>
  <conditionalFormatting sqref="AT41">
    <cfRule type="containsText" dxfId="260" priority="133" operator="containsText" text="EXTREMO">
      <formula>NOT(ISERROR(SEARCH("EXTREMO",AT41)))</formula>
    </cfRule>
    <cfRule type="containsText" dxfId="259" priority="130" operator="containsText" text="BAJO">
      <formula>NOT(ISERROR(SEARCH("BAJO",AT41)))</formula>
    </cfRule>
    <cfRule type="containsText" dxfId="258" priority="132" operator="containsText" text="ALTO">
      <formula>NOT(ISERROR(SEARCH("ALTO",AT41)))</formula>
    </cfRule>
    <cfRule type="containsText" dxfId="257" priority="131" operator="containsText" text="MODERADO">
      <formula>NOT(ISERROR(SEARCH("MODERADO",AT41)))</formula>
    </cfRule>
  </conditionalFormatting>
  <conditionalFormatting sqref="AT45">
    <cfRule type="containsText" dxfId="256" priority="114" operator="containsText" text="ALTO">
      <formula>NOT(ISERROR(SEARCH("ALTO",AT45)))</formula>
    </cfRule>
    <cfRule type="containsText" dxfId="255" priority="112" operator="containsText" text="BAJO">
      <formula>NOT(ISERROR(SEARCH("BAJO",AT45)))</formula>
    </cfRule>
    <cfRule type="containsText" dxfId="254" priority="113" operator="containsText" text="MODERADO">
      <formula>NOT(ISERROR(SEARCH("MODERADO",AT45)))</formula>
    </cfRule>
    <cfRule type="containsText" dxfId="253" priority="115" operator="containsText" text="EXTREMO">
      <formula>NOT(ISERROR(SEARCH("EXTREMO",AT45)))</formula>
    </cfRule>
  </conditionalFormatting>
  <conditionalFormatting sqref="AT49">
    <cfRule type="containsText" dxfId="252" priority="95" operator="containsText" text="MODERADO">
      <formula>NOT(ISERROR(SEARCH("MODERADO",AT49)))</formula>
    </cfRule>
    <cfRule type="containsText" dxfId="251" priority="94" operator="containsText" text="BAJO">
      <formula>NOT(ISERROR(SEARCH("BAJO",AT49)))</formula>
    </cfRule>
    <cfRule type="containsText" dxfId="250" priority="96" operator="containsText" text="ALTO">
      <formula>NOT(ISERROR(SEARCH("ALTO",AT49)))</formula>
    </cfRule>
    <cfRule type="containsText" dxfId="249" priority="97" operator="containsText" text="EXTREMO">
      <formula>NOT(ISERROR(SEARCH("EXTREMO",AT49)))</formula>
    </cfRule>
  </conditionalFormatting>
  <conditionalFormatting sqref="AT53">
    <cfRule type="containsText" dxfId="248" priority="79" operator="containsText" text="EXTREMO">
      <formula>NOT(ISERROR(SEARCH("EXTREMO",AT53)))</formula>
    </cfRule>
    <cfRule type="containsText" dxfId="247" priority="77" operator="containsText" text="MODERADO">
      <formula>NOT(ISERROR(SEARCH("MODERADO",AT53)))</formula>
    </cfRule>
    <cfRule type="containsText" dxfId="246" priority="76" operator="containsText" text="BAJO">
      <formula>NOT(ISERROR(SEARCH("BAJO",AT53)))</formula>
    </cfRule>
    <cfRule type="containsText" dxfId="245" priority="78" operator="containsText" text="ALTO">
      <formula>NOT(ISERROR(SEARCH("ALTO",AT53)))</formula>
    </cfRule>
  </conditionalFormatting>
  <conditionalFormatting sqref="BG17:BG56">
    <cfRule type="cellIs" dxfId="244" priority="11" operator="equal">
      <formula>"Seguro"</formula>
    </cfRule>
    <cfRule type="cellIs" dxfId="243" priority="12" operator="equal">
      <formula>"Probable"</formula>
    </cfRule>
    <cfRule type="cellIs" dxfId="242" priority="13" operator="equal">
      <formula>"Posible"</formula>
    </cfRule>
    <cfRule type="cellIs" dxfId="241" priority="14" operator="equal">
      <formula>"Improbable"</formula>
    </cfRule>
    <cfRule type="cellIs" dxfId="240" priority="15" operator="equal">
      <formula>"Rara Vez"</formula>
    </cfRule>
    <cfRule type="cellIs" dxfId="239" priority="17" operator="equal">
      <formula>"Alta"</formula>
    </cfRule>
    <cfRule type="cellIs" dxfId="238" priority="18" operator="equal">
      <formula>"Media"</formula>
    </cfRule>
    <cfRule type="cellIs" dxfId="237" priority="20" operator="equal">
      <formula>"Muy Baja"</formula>
    </cfRule>
    <cfRule type="cellIs" dxfId="236" priority="19" operator="equal">
      <formula>"Baja"</formula>
    </cfRule>
    <cfRule type="cellIs" dxfId="235" priority="16" operator="equal">
      <formula>"Muy Alta"</formula>
    </cfRule>
  </conditionalFormatting>
  <conditionalFormatting sqref="BI17:BI56">
    <cfRule type="cellIs" dxfId="234" priority="34" operator="equal">
      <formula>"Catastrófico"</formula>
    </cfRule>
    <cfRule type="cellIs" dxfId="233" priority="35" operator="equal">
      <formula>"Mayor"</formula>
    </cfRule>
    <cfRule type="cellIs" dxfId="232" priority="37" operator="equal">
      <formula>"Menor"</formula>
    </cfRule>
    <cfRule type="cellIs" dxfId="231" priority="36" operator="equal">
      <formula>"Moderado"</formula>
    </cfRule>
    <cfRule type="cellIs" dxfId="230" priority="38" operator="equal">
      <formula>"Insignificante"</formula>
    </cfRule>
  </conditionalFormatting>
  <conditionalFormatting sqref="BK17">
    <cfRule type="containsText" dxfId="229" priority="29" operator="containsText" text="EXTREMO">
      <formula>NOT(ISERROR(SEARCH("EXTREMO",BK17)))</formula>
    </cfRule>
    <cfRule type="containsText" dxfId="228" priority="28" operator="containsText" text="ALTO">
      <formula>NOT(ISERROR(SEARCH("ALTO",BK17)))</formula>
    </cfRule>
    <cfRule type="containsText" dxfId="227" priority="27" operator="containsText" text="MODERADO">
      <formula>NOT(ISERROR(SEARCH("MODERADO",BK17)))</formula>
    </cfRule>
    <cfRule type="containsText" dxfId="226" priority="26" operator="containsText" text="BAJO">
      <formula>NOT(ISERROR(SEARCH("BAJO",BK17)))</formula>
    </cfRule>
  </conditionalFormatting>
  <conditionalFormatting sqref="BK21 BK25 BK29 BK33 BK37 BK41 BK45 BK49 BK53">
    <cfRule type="containsText" dxfId="225" priority="60" operator="containsText" text="ALTO">
      <formula>NOT(ISERROR(SEARCH("ALTO",BK21)))</formula>
    </cfRule>
    <cfRule type="containsText" dxfId="224" priority="61" operator="containsText" text="EXTREMO">
      <formula>NOT(ISERROR(SEARCH("EXTREMO",BK21)))</formula>
    </cfRule>
    <cfRule type="containsText" dxfId="223" priority="58" operator="containsText" text="BAJO">
      <formula>NOT(ISERROR(SEARCH("BAJO",BK21)))</formula>
    </cfRule>
    <cfRule type="containsText" dxfId="222" priority="59" operator="containsText" text="MODERADO">
      <formula>NOT(ISERROR(SEARCH("MODERADO",BK21)))</formula>
    </cfRule>
  </conditionalFormatting>
  <conditionalFormatting sqref="BL17">
    <cfRule type="containsText" dxfId="221" priority="31" operator="containsText" text="RIESGO MODERADO">
      <formula>NOT(ISERROR(SEARCH("RIESGO MODERADO",BL17)))</formula>
    </cfRule>
    <cfRule type="containsText" dxfId="220" priority="30" operator="containsText" text="RIESGO BAJO">
      <formula>NOT(ISERROR(SEARCH("RIESGO BAJO",BL17)))</formula>
    </cfRule>
    <cfRule type="containsText" dxfId="219" priority="33" operator="containsText" text="RIESGO EXTREMO">
      <formula>NOT(ISERROR(SEARCH("RIESGO EXTREMO",BL17)))</formula>
    </cfRule>
    <cfRule type="containsText" dxfId="218" priority="32" operator="containsText" text="RIESGO ALTO">
      <formula>NOT(ISERROR(SEARCH("RIESGO ALTO",BL17)))</formula>
    </cfRule>
  </conditionalFormatting>
  <conditionalFormatting sqref="BL21">
    <cfRule type="containsText" dxfId="217" priority="208" operator="containsText" text="RIESGO ALTO">
      <formula>NOT(ISERROR(SEARCH("RIESGO ALTO",BL21)))</formula>
    </cfRule>
    <cfRule type="containsText" dxfId="216" priority="207" operator="containsText" text="RIESGO MODERADO">
      <formula>NOT(ISERROR(SEARCH("RIESGO MODERADO",BL21)))</formula>
    </cfRule>
    <cfRule type="containsText" dxfId="215" priority="206" operator="containsText" text="RIESGO BAJO">
      <formula>NOT(ISERROR(SEARCH("RIESGO BAJO",BL21)))</formula>
    </cfRule>
    <cfRule type="containsText" dxfId="214" priority="209" operator="containsText" text="RIESGO EXTREMO">
      <formula>NOT(ISERROR(SEARCH("RIESGO EXTREMO",BL21)))</formula>
    </cfRule>
  </conditionalFormatting>
  <conditionalFormatting sqref="BL25">
    <cfRule type="containsText" dxfId="213" priority="191" operator="containsText" text="RIESGO EXTREMO">
      <formula>NOT(ISERROR(SEARCH("RIESGO EXTREMO",BL25)))</formula>
    </cfRule>
    <cfRule type="containsText" dxfId="212" priority="190" operator="containsText" text="RIESGO ALTO">
      <formula>NOT(ISERROR(SEARCH("RIESGO ALTO",BL25)))</formula>
    </cfRule>
    <cfRule type="containsText" dxfId="211" priority="189" operator="containsText" text="RIESGO MODERADO">
      <formula>NOT(ISERROR(SEARCH("RIESGO MODERADO",BL25)))</formula>
    </cfRule>
    <cfRule type="containsText" dxfId="210" priority="188" operator="containsText" text="RIESGO BAJO">
      <formula>NOT(ISERROR(SEARCH("RIESGO BAJO",BL25)))</formula>
    </cfRule>
  </conditionalFormatting>
  <conditionalFormatting sqref="BL29">
    <cfRule type="containsText" dxfId="209" priority="171" operator="containsText" text="RIESGO MODERADO">
      <formula>NOT(ISERROR(SEARCH("RIESGO MODERADO",BL29)))</formula>
    </cfRule>
    <cfRule type="containsText" dxfId="208" priority="172" operator="containsText" text="RIESGO ALTO">
      <formula>NOT(ISERROR(SEARCH("RIESGO ALTO",BL29)))</formula>
    </cfRule>
    <cfRule type="containsText" dxfId="207" priority="173" operator="containsText" text="RIESGO EXTREMO">
      <formula>NOT(ISERROR(SEARCH("RIESGO EXTREMO",BL29)))</formula>
    </cfRule>
    <cfRule type="containsText" dxfId="206" priority="170" operator="containsText" text="RIESGO BAJO">
      <formula>NOT(ISERROR(SEARCH("RIESGO BAJO",BL29)))</formula>
    </cfRule>
  </conditionalFormatting>
  <conditionalFormatting sqref="BL33">
    <cfRule type="containsText" dxfId="205" priority="155" operator="containsText" text="RIESGO EXTREMO">
      <formula>NOT(ISERROR(SEARCH("RIESGO EXTREMO",BL33)))</formula>
    </cfRule>
    <cfRule type="containsText" dxfId="204" priority="152" operator="containsText" text="RIESGO BAJO">
      <formula>NOT(ISERROR(SEARCH("RIESGO BAJO",BL33)))</formula>
    </cfRule>
    <cfRule type="containsText" dxfId="203" priority="153" operator="containsText" text="RIESGO MODERADO">
      <formula>NOT(ISERROR(SEARCH("RIESGO MODERADO",BL33)))</formula>
    </cfRule>
    <cfRule type="containsText" dxfId="202" priority="154" operator="containsText" text="RIESGO ALTO">
      <formula>NOT(ISERROR(SEARCH("RIESGO ALTO",BL33)))</formula>
    </cfRule>
  </conditionalFormatting>
  <conditionalFormatting sqref="BL37">
    <cfRule type="containsText" dxfId="201" priority="134" operator="containsText" text="RIESGO BAJO">
      <formula>NOT(ISERROR(SEARCH("RIESGO BAJO",BL37)))</formula>
    </cfRule>
    <cfRule type="containsText" dxfId="200" priority="135" operator="containsText" text="RIESGO MODERADO">
      <formula>NOT(ISERROR(SEARCH("RIESGO MODERADO",BL37)))</formula>
    </cfRule>
    <cfRule type="containsText" dxfId="199" priority="136" operator="containsText" text="RIESGO ALTO">
      <formula>NOT(ISERROR(SEARCH("RIESGO ALTO",BL37)))</formula>
    </cfRule>
    <cfRule type="containsText" dxfId="198" priority="137" operator="containsText" text="RIESGO EXTREMO">
      <formula>NOT(ISERROR(SEARCH("RIESGO EXTREMO",BL37)))</formula>
    </cfRule>
  </conditionalFormatting>
  <conditionalFormatting sqref="BL41">
    <cfRule type="containsText" dxfId="197" priority="117" operator="containsText" text="RIESGO MODERADO">
      <formula>NOT(ISERROR(SEARCH("RIESGO MODERADO",BL41)))</formula>
    </cfRule>
    <cfRule type="containsText" dxfId="196" priority="118" operator="containsText" text="RIESGO ALTO">
      <formula>NOT(ISERROR(SEARCH("RIESGO ALTO",BL41)))</formula>
    </cfRule>
    <cfRule type="containsText" dxfId="195" priority="119" operator="containsText" text="RIESGO EXTREMO">
      <formula>NOT(ISERROR(SEARCH("RIESGO EXTREMO",BL41)))</formula>
    </cfRule>
    <cfRule type="containsText" dxfId="194" priority="116" operator="containsText" text="RIESGO BAJO">
      <formula>NOT(ISERROR(SEARCH("RIESGO BAJO",BL41)))</formula>
    </cfRule>
  </conditionalFormatting>
  <conditionalFormatting sqref="BL45">
    <cfRule type="containsText" dxfId="193" priority="101" operator="containsText" text="RIESGO EXTREMO">
      <formula>NOT(ISERROR(SEARCH("RIESGO EXTREMO",BL45)))</formula>
    </cfRule>
    <cfRule type="containsText" dxfId="192" priority="100" operator="containsText" text="RIESGO ALTO">
      <formula>NOT(ISERROR(SEARCH("RIESGO ALTO",BL45)))</formula>
    </cfRule>
    <cfRule type="containsText" dxfId="191" priority="99" operator="containsText" text="RIESGO MODERADO">
      <formula>NOT(ISERROR(SEARCH("RIESGO MODERADO",BL45)))</formula>
    </cfRule>
    <cfRule type="containsText" dxfId="190" priority="98" operator="containsText" text="RIESGO BAJO">
      <formula>NOT(ISERROR(SEARCH("RIESGO BAJO",BL45)))</formula>
    </cfRule>
  </conditionalFormatting>
  <conditionalFormatting sqref="BL49">
    <cfRule type="containsText" dxfId="189" priority="81" operator="containsText" text="RIESGO MODERADO">
      <formula>NOT(ISERROR(SEARCH("RIESGO MODERADO",BL49)))</formula>
    </cfRule>
    <cfRule type="containsText" dxfId="188" priority="82" operator="containsText" text="RIESGO ALTO">
      <formula>NOT(ISERROR(SEARCH("RIESGO ALTO",BL49)))</formula>
    </cfRule>
    <cfRule type="containsText" dxfId="187" priority="83" operator="containsText" text="RIESGO EXTREMO">
      <formula>NOT(ISERROR(SEARCH("RIESGO EXTREMO",BL49)))</formula>
    </cfRule>
    <cfRule type="containsText" dxfId="186" priority="80" operator="containsText" text="RIESGO BAJO">
      <formula>NOT(ISERROR(SEARCH("RIESGO BAJO",BL49)))</formula>
    </cfRule>
  </conditionalFormatting>
  <conditionalFormatting sqref="BL53">
    <cfRule type="containsText" dxfId="185" priority="63" operator="containsText" text="RIESGO MODERADO">
      <formula>NOT(ISERROR(SEARCH("RIESGO MODERADO",BL53)))</formula>
    </cfRule>
    <cfRule type="containsText" dxfId="184" priority="65" operator="containsText" text="RIESGO EXTREMO">
      <formula>NOT(ISERROR(SEARCH("RIESGO EXTREMO",BL53)))</formula>
    </cfRule>
    <cfRule type="containsText" dxfId="183" priority="62" operator="containsText" text="RIESGO BAJO">
      <formula>NOT(ISERROR(SEARCH("RIESGO BAJO",BL53)))</formula>
    </cfRule>
    <cfRule type="containsText" dxfId="182" priority="64" operator="containsText" text="RIESGO ALTO">
      <formula>NOT(ISERROR(SEARCH("RIESGO ALTO",BL53)))</formula>
    </cfRule>
  </conditionalFormatting>
  <dataValidations count="1">
    <dataValidation type="list" allowBlank="1" showInputMessage="1" showErrorMessage="1" sqref="G17:G56" xr:uid="{0DE1B039-5752-4555-91F0-8782380EC5A8}">
      <formula1>INDIRECT(F17)</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8EA2C-3B36-4DF4-ACB6-35D955C4300A}">
  <dimension ref="A1:BQ134"/>
  <sheetViews>
    <sheetView showGridLines="0" zoomScale="69" zoomScaleNormal="69" workbookViewId="0">
      <selection activeCell="B9" sqref="B9:H9"/>
    </sheetView>
  </sheetViews>
  <sheetFormatPr baseColWidth="10" defaultColWidth="11.453125" defaultRowHeight="14.5" customHeight="1" zeroHeight="1" x14ac:dyDescent="0.35"/>
  <cols>
    <col min="1" max="1" width="21.7265625" style="198" customWidth="1"/>
    <col min="2" max="2" width="47.81640625" style="198" customWidth="1"/>
    <col min="3" max="3" width="22.7265625" style="198" customWidth="1"/>
    <col min="4" max="4" width="22.26953125" style="198" customWidth="1"/>
    <col min="5" max="5" width="59.54296875" style="198" customWidth="1"/>
    <col min="6" max="6" width="48.1796875" style="198" customWidth="1"/>
    <col min="7" max="8" width="19" style="198" customWidth="1"/>
    <col min="9" max="9" width="20" style="198" customWidth="1"/>
    <col min="10" max="10" width="21.7265625" style="198" customWidth="1"/>
    <col min="11" max="11" width="41.81640625" style="198" customWidth="1"/>
    <col min="12" max="12" width="71.81640625" style="198" customWidth="1"/>
    <col min="13" max="15" width="22.453125" style="198" customWidth="1"/>
    <col min="16" max="34" width="16.453125" style="198" customWidth="1"/>
    <col min="35" max="37" width="16.453125" style="198" hidden="1" customWidth="1"/>
    <col min="38" max="38" width="21.54296875" style="198" customWidth="1"/>
    <col min="39" max="39" width="37.81640625" style="198" customWidth="1"/>
    <col min="40" max="40" width="16.453125" style="198" hidden="1" customWidth="1"/>
    <col min="41" max="41" width="15" style="198" customWidth="1"/>
    <col min="42" max="44" width="18.453125" style="198" customWidth="1"/>
    <col min="45" max="45" width="27.26953125" style="198" hidden="1" customWidth="1"/>
    <col min="46" max="46" width="15.81640625" style="198" customWidth="1"/>
    <col min="47" max="47" width="71.7265625" style="198" customWidth="1"/>
    <col min="48" max="48" width="35.7265625" style="198" customWidth="1"/>
    <col min="49" max="49" width="46.453125" style="198" customWidth="1"/>
    <col min="50" max="50" width="54.81640625" style="198" customWidth="1"/>
    <col min="51" max="51" width="26.1796875" style="198" customWidth="1"/>
    <col min="52" max="52" width="19.453125" style="198" customWidth="1"/>
    <col min="53" max="53" width="19.81640625" style="198" customWidth="1"/>
    <col min="54" max="54" width="16.1796875" style="198" customWidth="1"/>
    <col min="55" max="55" width="17.1796875" style="198" hidden="1" customWidth="1"/>
    <col min="56" max="57" width="13.1796875" style="198" hidden="1" customWidth="1"/>
    <col min="58" max="61" width="14.81640625" style="198" customWidth="1"/>
    <col min="62" max="62" width="14.81640625" style="198" hidden="1" customWidth="1"/>
    <col min="63" max="63" width="14.81640625" style="198" customWidth="1"/>
    <col min="64" max="64" width="20.54296875" style="198" customWidth="1"/>
    <col min="65" max="69" width="40.54296875" style="198" customWidth="1"/>
    <col min="70" max="70" width="4.7265625" style="198" customWidth="1"/>
    <col min="71" max="16384" width="11.453125" style="198"/>
  </cols>
  <sheetData>
    <row r="1" spans="1:69" s="135" customFormat="1" ht="13.5" x14ac:dyDescent="0.3">
      <c r="B1" s="136"/>
      <c r="C1" s="137"/>
      <c r="D1" s="137"/>
      <c r="E1" s="137"/>
      <c r="F1" s="137"/>
    </row>
    <row r="2" spans="1:69" s="135" customFormat="1" ht="14.15" customHeight="1" x14ac:dyDescent="0.3"/>
    <row r="3" spans="1:69" s="135" customFormat="1" ht="14.15" customHeight="1" x14ac:dyDescent="0.3"/>
    <row r="4" spans="1:69" s="135" customFormat="1" ht="27.65" customHeight="1" x14ac:dyDescent="0.3"/>
    <row r="5" spans="1:69" s="135" customFormat="1" ht="27.65" customHeight="1" x14ac:dyDescent="0.3">
      <c r="B5" s="575" t="s">
        <v>285</v>
      </c>
      <c r="C5" s="575"/>
      <c r="D5" s="575"/>
      <c r="E5" s="575"/>
      <c r="F5" s="575"/>
      <c r="G5" s="575"/>
      <c r="H5" s="575"/>
    </row>
    <row r="6" spans="1:69" s="135" customFormat="1" ht="27.65" customHeight="1" x14ac:dyDescent="0.3">
      <c r="B6" s="210" t="s">
        <v>278</v>
      </c>
      <c r="C6" s="576" t="s">
        <v>284</v>
      </c>
      <c r="D6" s="576"/>
      <c r="E6" s="576"/>
      <c r="F6" s="576"/>
      <c r="G6" s="576"/>
      <c r="H6" s="576"/>
    </row>
    <row r="7" spans="1:69" s="135" customFormat="1" ht="27.65" customHeight="1" x14ac:dyDescent="0.3">
      <c r="B7" s="210" t="s">
        <v>279</v>
      </c>
      <c r="C7" s="576" t="s">
        <v>289</v>
      </c>
      <c r="D7" s="576"/>
      <c r="E7" s="576"/>
      <c r="F7" s="576"/>
      <c r="G7" s="576"/>
      <c r="H7" s="576"/>
    </row>
    <row r="8" spans="1:69" s="135" customFormat="1" ht="27.65" customHeight="1" x14ac:dyDescent="0.3">
      <c r="B8" s="210" t="s">
        <v>280</v>
      </c>
      <c r="C8" s="575" t="s">
        <v>281</v>
      </c>
      <c r="D8" s="575"/>
      <c r="E8" s="575" t="s">
        <v>282</v>
      </c>
      <c r="F8" s="575"/>
      <c r="G8" s="575" t="s">
        <v>283</v>
      </c>
      <c r="H8" s="575"/>
    </row>
    <row r="9" spans="1:69" s="135" customFormat="1" ht="27.65" customHeight="1" x14ac:dyDescent="0.3">
      <c r="B9" s="209" t="s">
        <v>655</v>
      </c>
      <c r="C9" s="597" t="s">
        <v>656</v>
      </c>
      <c r="D9" s="597"/>
      <c r="E9" s="597">
        <v>1</v>
      </c>
      <c r="F9" s="597"/>
      <c r="G9" s="597" t="s">
        <v>657</v>
      </c>
      <c r="H9" s="597"/>
    </row>
    <row r="10" spans="1:69" s="138" customFormat="1" thickBot="1" x14ac:dyDescent="0.35">
      <c r="B10" s="139"/>
      <c r="C10" s="140"/>
      <c r="D10" s="140"/>
      <c r="E10" s="140"/>
      <c r="AO10" s="140"/>
      <c r="AV10" s="141"/>
      <c r="BC10" s="140"/>
      <c r="BD10" s="140"/>
      <c r="BE10" s="140"/>
      <c r="BL10" s="142"/>
      <c r="BM10" s="143"/>
    </row>
    <row r="11" spans="1:69" s="138" customFormat="1" ht="62.15" customHeight="1" thickBot="1" x14ac:dyDescent="0.35">
      <c r="A11" s="144"/>
      <c r="B11" s="598" t="s">
        <v>288</v>
      </c>
      <c r="C11" s="599"/>
      <c r="D11" s="599"/>
      <c r="E11" s="599"/>
      <c r="F11" s="599"/>
      <c r="G11" s="599"/>
      <c r="H11" s="599"/>
      <c r="I11" s="599"/>
      <c r="J11" s="599"/>
      <c r="K11" s="599"/>
      <c r="L11" s="600"/>
      <c r="BC11" s="145"/>
    </row>
    <row r="12" spans="1:69" s="146" customFormat="1" ht="15" thickBot="1" x14ac:dyDescent="0.4">
      <c r="G12" s="147"/>
      <c r="H12" s="147"/>
      <c r="I12" s="147"/>
      <c r="J12" s="147"/>
    </row>
    <row r="13" spans="1:69" s="148" customFormat="1" ht="56.5" customHeight="1" thickBot="1" x14ac:dyDescent="0.4">
      <c r="A13" s="601" t="s">
        <v>35</v>
      </c>
      <c r="B13" s="602"/>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L13" s="603" t="s">
        <v>242</v>
      </c>
      <c r="AM13" s="604"/>
      <c r="AN13" s="604"/>
      <c r="AO13" s="604"/>
      <c r="AP13" s="604"/>
      <c r="AQ13" s="604"/>
      <c r="AR13" s="604"/>
      <c r="AS13" s="604"/>
      <c r="AT13" s="605"/>
      <c r="AU13" s="580" t="s">
        <v>36</v>
      </c>
      <c r="AV13" s="580"/>
      <c r="AW13" s="580"/>
      <c r="AX13" s="580"/>
      <c r="AY13" s="580"/>
      <c r="AZ13" s="580"/>
      <c r="BA13" s="580"/>
      <c r="BB13" s="581"/>
      <c r="BC13" s="149"/>
      <c r="BD13" s="149"/>
      <c r="BE13" s="150"/>
      <c r="BF13" s="584" t="s">
        <v>243</v>
      </c>
      <c r="BG13" s="585"/>
      <c r="BH13" s="585"/>
      <c r="BI13" s="585"/>
      <c r="BJ13" s="585"/>
      <c r="BK13" s="585"/>
      <c r="BL13" s="586"/>
      <c r="BM13" s="590" t="s">
        <v>286</v>
      </c>
      <c r="BN13" s="591"/>
      <c r="BO13" s="591"/>
      <c r="BP13" s="591"/>
      <c r="BQ13" s="591"/>
    </row>
    <row r="14" spans="1:69" s="148" customFormat="1" ht="106" customHeight="1" thickBot="1" x14ac:dyDescent="0.4">
      <c r="A14" s="152"/>
      <c r="B14" s="152"/>
      <c r="C14" s="152"/>
      <c r="D14" s="152"/>
      <c r="E14" s="152"/>
      <c r="F14" s="152"/>
      <c r="G14" s="152"/>
      <c r="H14" s="152"/>
      <c r="I14" s="152"/>
      <c r="J14" s="152"/>
      <c r="K14" s="152"/>
      <c r="L14" s="152"/>
      <c r="M14" s="594" t="s">
        <v>267</v>
      </c>
      <c r="N14" s="594"/>
      <c r="O14" s="594"/>
      <c r="P14" s="595" t="s">
        <v>198</v>
      </c>
      <c r="Q14" s="595"/>
      <c r="R14" s="595"/>
      <c r="S14" s="595"/>
      <c r="T14" s="595"/>
      <c r="U14" s="595"/>
      <c r="V14" s="595"/>
      <c r="W14" s="595"/>
      <c r="X14" s="595"/>
      <c r="Y14" s="595"/>
      <c r="Z14" s="595"/>
      <c r="AA14" s="595"/>
      <c r="AB14" s="595"/>
      <c r="AC14" s="595"/>
      <c r="AD14" s="595"/>
      <c r="AE14" s="595"/>
      <c r="AF14" s="595"/>
      <c r="AG14" s="595"/>
      <c r="AH14" s="595"/>
      <c r="AI14" s="595"/>
      <c r="AJ14" s="595"/>
      <c r="AK14" s="596"/>
      <c r="AL14" s="153"/>
      <c r="AM14" s="153"/>
      <c r="AN14" s="153"/>
      <c r="AO14" s="153"/>
      <c r="AP14" s="153"/>
      <c r="AQ14" s="151"/>
      <c r="AR14" s="151"/>
      <c r="AS14" s="153"/>
      <c r="AT14" s="153"/>
      <c r="AU14" s="582"/>
      <c r="AV14" s="582"/>
      <c r="AW14" s="582"/>
      <c r="AX14" s="582"/>
      <c r="AY14" s="582"/>
      <c r="AZ14" s="582"/>
      <c r="BA14" s="582"/>
      <c r="BB14" s="583"/>
      <c r="BC14" s="154"/>
      <c r="BD14" s="154"/>
      <c r="BE14" s="155"/>
      <c r="BF14" s="587"/>
      <c r="BG14" s="588"/>
      <c r="BH14" s="588"/>
      <c r="BI14" s="588"/>
      <c r="BJ14" s="588"/>
      <c r="BK14" s="588"/>
      <c r="BL14" s="589"/>
      <c r="BM14" s="592"/>
      <c r="BN14" s="593"/>
      <c r="BO14" s="593"/>
      <c r="BP14" s="593"/>
      <c r="BQ14" s="593"/>
    </row>
    <row r="15" spans="1:69" s="170" customFormat="1" ht="93" customHeight="1" x14ac:dyDescent="0.35">
      <c r="A15" s="156" t="s">
        <v>37</v>
      </c>
      <c r="B15" s="157" t="s">
        <v>145</v>
      </c>
      <c r="C15" s="157" t="s">
        <v>38</v>
      </c>
      <c r="D15" s="157" t="s">
        <v>82</v>
      </c>
      <c r="E15" s="157" t="s">
        <v>272</v>
      </c>
      <c r="F15" s="157" t="s">
        <v>40</v>
      </c>
      <c r="G15" s="157" t="s">
        <v>68</v>
      </c>
      <c r="H15" s="157" t="s">
        <v>237</v>
      </c>
      <c r="I15" s="157" t="s">
        <v>238</v>
      </c>
      <c r="J15" s="157" t="s">
        <v>266</v>
      </c>
      <c r="K15" s="157" t="s">
        <v>42</v>
      </c>
      <c r="L15" s="157" t="s">
        <v>39</v>
      </c>
      <c r="M15" s="158" t="s">
        <v>146</v>
      </c>
      <c r="N15" s="159" t="s">
        <v>123</v>
      </c>
      <c r="O15" s="159" t="s">
        <v>124</v>
      </c>
      <c r="P15" s="160" t="s">
        <v>199</v>
      </c>
      <c r="Q15" s="160" t="s">
        <v>161</v>
      </c>
      <c r="R15" s="160" t="s">
        <v>157</v>
      </c>
      <c r="S15" s="160" t="s">
        <v>160</v>
      </c>
      <c r="T15" s="160" t="s">
        <v>158</v>
      </c>
      <c r="U15" s="160" t="s">
        <v>159</v>
      </c>
      <c r="V15" s="160" t="s">
        <v>162</v>
      </c>
      <c r="W15" s="160" t="s">
        <v>200</v>
      </c>
      <c r="X15" s="160" t="s">
        <v>171</v>
      </c>
      <c r="Y15" s="160" t="s">
        <v>172</v>
      </c>
      <c r="Z15" s="160" t="s">
        <v>173</v>
      </c>
      <c r="AA15" s="160" t="s">
        <v>174</v>
      </c>
      <c r="AB15" s="160" t="s">
        <v>175</v>
      </c>
      <c r="AC15" s="160" t="s">
        <v>176</v>
      </c>
      <c r="AD15" s="160" t="s">
        <v>177</v>
      </c>
      <c r="AE15" s="160" t="s">
        <v>178</v>
      </c>
      <c r="AF15" s="160" t="s">
        <v>179</v>
      </c>
      <c r="AG15" s="160" t="s">
        <v>180</v>
      </c>
      <c r="AH15" s="160" t="s">
        <v>181</v>
      </c>
      <c r="AI15" s="656" t="s">
        <v>170</v>
      </c>
      <c r="AJ15" s="657"/>
      <c r="AK15" s="658"/>
      <c r="AL15" s="161" t="s">
        <v>270</v>
      </c>
      <c r="AM15" s="161" t="s">
        <v>271</v>
      </c>
      <c r="AN15" s="161" t="s">
        <v>269</v>
      </c>
      <c r="AO15" s="659" t="s">
        <v>65</v>
      </c>
      <c r="AP15" s="659"/>
      <c r="AQ15" s="659" t="s">
        <v>41</v>
      </c>
      <c r="AR15" s="659"/>
      <c r="AS15" s="161" t="s">
        <v>43</v>
      </c>
      <c r="AT15" s="161" t="s">
        <v>135</v>
      </c>
      <c r="AU15" s="162" t="s">
        <v>45</v>
      </c>
      <c r="AV15" s="163" t="s">
        <v>46</v>
      </c>
      <c r="AW15" s="163" t="s">
        <v>83</v>
      </c>
      <c r="AX15" s="163" t="s">
        <v>47</v>
      </c>
      <c r="AY15" s="163" t="s">
        <v>48</v>
      </c>
      <c r="AZ15" s="163" t="s">
        <v>84</v>
      </c>
      <c r="BA15" s="163" t="s">
        <v>147</v>
      </c>
      <c r="BB15" s="163" t="s">
        <v>49</v>
      </c>
      <c r="BC15" s="164" t="s">
        <v>94</v>
      </c>
      <c r="BD15" s="164" t="s">
        <v>95</v>
      </c>
      <c r="BE15" s="165" t="s">
        <v>96</v>
      </c>
      <c r="BF15" s="660" t="s">
        <v>65</v>
      </c>
      <c r="BG15" s="661"/>
      <c r="BH15" s="661" t="s">
        <v>41</v>
      </c>
      <c r="BI15" s="661"/>
      <c r="BJ15" s="161" t="s">
        <v>44</v>
      </c>
      <c r="BK15" s="161" t="s">
        <v>136</v>
      </c>
      <c r="BL15" s="166" t="s">
        <v>228</v>
      </c>
      <c r="BM15" s="167" t="s">
        <v>287</v>
      </c>
      <c r="BN15" s="168" t="s">
        <v>148</v>
      </c>
      <c r="BO15" s="168" t="s">
        <v>149</v>
      </c>
      <c r="BP15" s="168" t="s">
        <v>150</v>
      </c>
      <c r="BQ15" s="169" t="s">
        <v>151</v>
      </c>
    </row>
    <row r="16" spans="1:69" s="170" customFormat="1" ht="12.75" customHeight="1" thickBot="1" x14ac:dyDescent="0.4">
      <c r="A16" s="171"/>
      <c r="B16" s="172"/>
      <c r="C16" s="172"/>
      <c r="D16" s="172"/>
      <c r="E16" s="172"/>
      <c r="F16" s="172"/>
      <c r="G16" s="172"/>
      <c r="H16" s="172"/>
      <c r="I16" s="172"/>
      <c r="J16" s="172"/>
      <c r="K16" s="172"/>
      <c r="L16" s="172"/>
      <c r="M16" s="158"/>
      <c r="N16" s="159"/>
      <c r="O16" s="159"/>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73"/>
      <c r="AM16" s="173"/>
      <c r="AN16" s="173"/>
      <c r="AO16" s="174"/>
      <c r="AP16" s="175"/>
      <c r="AQ16" s="174"/>
      <c r="AR16" s="175"/>
      <c r="AS16" s="173"/>
      <c r="AT16" s="173"/>
      <c r="AU16" s="176"/>
      <c r="AV16" s="177"/>
      <c r="AW16" s="177"/>
      <c r="AX16" s="177"/>
      <c r="AY16" s="177"/>
      <c r="AZ16" s="177"/>
      <c r="BA16" s="177"/>
      <c r="BB16" s="177"/>
      <c r="BC16" s="164"/>
      <c r="BD16" s="164"/>
      <c r="BE16" s="165"/>
      <c r="BF16" s="178"/>
      <c r="BG16" s="179"/>
      <c r="BH16" s="180"/>
      <c r="BI16" s="179"/>
      <c r="BJ16" s="173"/>
      <c r="BK16" s="173"/>
      <c r="BL16" s="181"/>
      <c r="BM16" s="182"/>
      <c r="BN16" s="183"/>
      <c r="BO16" s="183"/>
      <c r="BP16" s="183"/>
      <c r="BQ16" s="184"/>
    </row>
    <row r="17" spans="1:69" s="138" customFormat="1" ht="166.5" customHeight="1" x14ac:dyDescent="0.3">
      <c r="A17" s="496">
        <v>1</v>
      </c>
      <c r="B17" s="497" t="s">
        <v>275</v>
      </c>
      <c r="C17" s="498" t="s">
        <v>144</v>
      </c>
      <c r="D17" s="499" t="s">
        <v>191</v>
      </c>
      <c r="E17" s="498" t="s">
        <v>126</v>
      </c>
      <c r="F17" s="495" t="s">
        <v>1</v>
      </c>
      <c r="G17" s="495" t="s">
        <v>70</v>
      </c>
      <c r="H17" s="500" t="s">
        <v>305</v>
      </c>
      <c r="I17" s="500" t="s">
        <v>427</v>
      </c>
      <c r="J17" s="500" t="s">
        <v>526</v>
      </c>
      <c r="K17" s="501" t="str">
        <f>CONCATENATE(H17," ",I17," ",J17)</f>
        <v>Posibilidad de afectación reputacional por el desacierto en los conceptos emitidos y/o el incumplimiento en términos legales, procesales y procedimentales a partir de una mala ejecución en el procedimiento establecido y los términos legales</v>
      </c>
      <c r="L17" s="495" t="s">
        <v>0</v>
      </c>
      <c r="M17" s="495" t="s">
        <v>125</v>
      </c>
      <c r="N17" s="495" t="s">
        <v>125</v>
      </c>
      <c r="O17" s="495" t="s">
        <v>78</v>
      </c>
      <c r="P17" s="495"/>
      <c r="Q17" s="495"/>
      <c r="R17" s="495"/>
      <c r="S17" s="495"/>
      <c r="T17" s="495"/>
      <c r="U17" s="495"/>
      <c r="V17" s="495"/>
      <c r="W17" s="495"/>
      <c r="X17" s="495"/>
      <c r="Y17" s="495"/>
      <c r="Z17" s="495"/>
      <c r="AA17" s="495"/>
      <c r="AB17" s="495"/>
      <c r="AC17" s="495"/>
      <c r="AD17" s="495"/>
      <c r="AE17" s="495"/>
      <c r="AF17" s="495"/>
      <c r="AG17" s="495"/>
      <c r="AH17" s="495"/>
      <c r="AI17" s="489">
        <f>COUNTIF(P17:AH20,"Si")</f>
        <v>0</v>
      </c>
      <c r="AJ17" s="490">
        <f>IF((COUNTIF(O17:AH20,"Si"))&lt;=0,0,(IF((COUNTIF(O17:AH20,"Si"))&lt;=5,3,(IF(COUNTIF(O17:AH20,"Si")&lt;=11,4,5)))))</f>
        <v>0</v>
      </c>
      <c r="AK17" s="490">
        <f>IF((COUNTIF(O17:AH20,"Si"))&lt;=0,0,(IF((COUNTIF(O17:AH20,"Si"))&lt;=5,"MODERADO",(IF(COUNTIF(O17:AH20,"Si")&lt;=11,"ALTO","EXTREMO")))))</f>
        <v>0</v>
      </c>
      <c r="AL17" s="489">
        <v>948</v>
      </c>
      <c r="AM17" s="489"/>
      <c r="AN17" s="489" t="str">
        <f>IF(AM17="Rara vez",1,(IF(AM17="Improbable",2,(IF(AM17="Posible",3,IF(AM17="Probable",4,IF(AM17="Seguro",5,"Revisar")))))))</f>
        <v>Revisar</v>
      </c>
      <c r="AO17" s="491">
        <f>IF(E17="Corrupción",AN17,IF(AL17&lt;=2,1,IF(AL17&lt;=24,2,IF(AL17&lt;=500,3,IF(AL17&lt;=5000,4,IF(AL17&gt;5000,5,"Revisar"))))))</f>
        <v>4</v>
      </c>
      <c r="AP17" s="491" t="str">
        <f>IF(E17="Corrupción",(IF(AO17=1,"Rara Vez",IF(AO17=2,"Improbable",IF(AO17=3,"Posible",IF(AO17=4,"Probable",IF(AO17=5,"Seguro","Revisar")))))),IF(AO17=1,"Muy Baja",IF(AO17=2,"Baja",IF(AO17=3,"Media",IF(AO17=4,"Alta","Muy Alta")))))</f>
        <v>Alta</v>
      </c>
      <c r="AQ17" s="491">
        <f>IF(E17="Corrupción",AJ17,(ROUND(((VLOOKUP(M17,Datos!$B$25:$C$29,2,FALSE)*Datos!$B$32)+(VLOOKUP(N17,Datos!$B$25:$C$29,2,FALSE)*Datos!$C$32)+(VLOOKUP(O17,Datos!$B$25:$C$29,2,FALSE)*Datos!$D$32))*5,0)))</f>
        <v>1</v>
      </c>
      <c r="AR17" s="492" t="str">
        <f>IF(AQ17=1,"Insignificante",IF(AQ17=2,"Menor",IF(AQ17=3,"Moderado",IF(AQ17=4,"Mayor","Catastrófico"))))</f>
        <v>Insignificante</v>
      </c>
      <c r="AS17" s="493">
        <f>_xlfn.NUMBERVALUE(CONCATENATE(AO17,AQ17),"##")</f>
        <v>41</v>
      </c>
      <c r="AT17" s="494" t="str">
        <f>VLOOKUP(AS17,Datos!$I$37:$J$61,2,FALSE)</f>
        <v>MODERADO</v>
      </c>
      <c r="AU17" s="192" t="s">
        <v>527</v>
      </c>
      <c r="AV17" s="193" t="s">
        <v>528</v>
      </c>
      <c r="AW17" s="193" t="s">
        <v>431</v>
      </c>
      <c r="AX17" s="188" t="s">
        <v>4</v>
      </c>
      <c r="AY17" s="188" t="s">
        <v>5</v>
      </c>
      <c r="AZ17" s="188" t="s">
        <v>3</v>
      </c>
      <c r="BA17" s="188" t="s">
        <v>32</v>
      </c>
      <c r="BB17" s="185" t="s">
        <v>7</v>
      </c>
      <c r="BC17" s="145">
        <f>IF(AX17=Datos!$C$63,Datos!$C$73,IF(AX17=Datos!$C$64,Datos!$C$74,IF(AX17=Datos!$C$65,Datos!$C$75,"Revisar")))+IF(AY17=Datos!$D$63,Datos!$D$73,IF(AY17=Datos!$D$64,Datos!$D$74,"Revisar"))+IF(AZ17=Datos!$E$63,Datos!$E$73,IF(AZ17=Datos!$E$64,Datos!$E$74,"Revisar"))+IF(BB17=Datos!$G$63,Datos!$G$73,IF(BB17=Datos!$G$64,Datos!$G$74,IF(BB17=Datos!$G$65,Datos!$G$75,"Revisar")))</f>
        <v>0.65</v>
      </c>
      <c r="BD17" s="145">
        <f>IF(AX17=Datos!$C$65,BC17,0)</f>
        <v>0</v>
      </c>
      <c r="BE17" s="145">
        <f>IF(OR(AX17=Datos!$C$63,AX17=Datos!$C$64),BC17,0)</f>
        <v>0.65</v>
      </c>
      <c r="BF17" s="447">
        <f>IF(ROUND(AO17-SUM(BE17:BE20),0)&lt;=0,1,ROUND(AO17-SUM(BE17:BE20),0))</f>
        <v>3</v>
      </c>
      <c r="BG17" s="491" t="str">
        <f>IF(E17="Corrupción",(IF(BF17=1,"Rara Vez",IF(BF17=2,"Improbable",IF(BF17=3,"Posible",IF(BF17=4,"Probable","Seguro"))))),IF(BF17=1,"Muy Baja",IF(BF17=2,"Baja",IF(BF17=3,"Media",IF(BF17=4,"Alta","Muy Alta")))))</f>
        <v>Media</v>
      </c>
      <c r="BH17" s="447">
        <f>ROUND(AQ17-SUM(BD17:BD20),0)</f>
        <v>1</v>
      </c>
      <c r="BI17" s="447" t="str">
        <f>IF(BH17=1,"Insignificante",IF(BH17=2,"Menor",IF(BH17=3,"Moderado",IF(BH17=4,"Mayor","Catastrófico"))))</f>
        <v>Insignificante</v>
      </c>
      <c r="BJ17" s="450">
        <f>_xlfn.NUMBERVALUE(CONCATENATE(BF17,BH17),"##")</f>
        <v>31</v>
      </c>
      <c r="BK17" s="453" t="str">
        <f>+VLOOKUP(BJ17,Datos!$I$37:$J$65,2,FALSE)</f>
        <v>MODERADO</v>
      </c>
      <c r="BL17" s="456" t="s">
        <v>236</v>
      </c>
      <c r="BM17" s="189" t="s">
        <v>432</v>
      </c>
      <c r="BN17" s="185" t="s">
        <v>528</v>
      </c>
      <c r="BO17" s="222">
        <v>45870</v>
      </c>
      <c r="BP17" s="222">
        <v>46022</v>
      </c>
      <c r="BQ17" s="190" t="s">
        <v>306</v>
      </c>
    </row>
    <row r="18" spans="1:69" ht="152.5" customHeight="1" x14ac:dyDescent="0.35">
      <c r="A18" s="476"/>
      <c r="B18" s="479"/>
      <c r="C18" s="457"/>
      <c r="D18" s="482"/>
      <c r="E18" s="457"/>
      <c r="F18" s="460"/>
      <c r="G18" s="460"/>
      <c r="H18" s="484"/>
      <c r="I18" s="484"/>
      <c r="J18" s="484"/>
      <c r="K18" s="487"/>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3"/>
      <c r="AJ18" s="466"/>
      <c r="AK18" s="466"/>
      <c r="AL18" s="463"/>
      <c r="AM18" s="463"/>
      <c r="AN18" s="463"/>
      <c r="AO18" s="448"/>
      <c r="AP18" s="448"/>
      <c r="AQ18" s="448"/>
      <c r="AR18" s="468"/>
      <c r="AS18" s="470"/>
      <c r="AT18" s="473"/>
      <c r="AU18" s="192" t="s">
        <v>529</v>
      </c>
      <c r="AV18" s="193" t="s">
        <v>528</v>
      </c>
      <c r="AW18" s="193" t="s">
        <v>431</v>
      </c>
      <c r="AX18" s="194" t="s">
        <v>4</v>
      </c>
      <c r="AY18" s="194" t="s">
        <v>5</v>
      </c>
      <c r="AZ18" s="194" t="s">
        <v>3</v>
      </c>
      <c r="BA18" s="194" t="s">
        <v>32</v>
      </c>
      <c r="BB18" s="191" t="s">
        <v>7</v>
      </c>
      <c r="BC18" s="195">
        <f>IF(AX18=Datos!$C$63,Datos!$C$73,IF(AX18=Datos!$C$64,Datos!$C$74,IF(AX18=Datos!$C$65,Datos!$C$75,"Revisar")))+IF(AY18=Datos!$D$63,Datos!$D$73,IF(AY18=Datos!$D$64,Datos!$D$74,"Revisar"))+IF(AZ18=Datos!$E$63,Datos!$E$73,IF(AZ18=Datos!$E$64,Datos!$E$74,"Revisar"))+IF(BB18=Datos!$G$63,Datos!$G$73,IF(BB18=Datos!$G$64,Datos!$G$74,IF(BB18=Datos!$G$65,Datos!$G$75,"Revisar")))</f>
        <v>0.65</v>
      </c>
      <c r="BD18" s="195">
        <f>IF(AX18=Datos!$C$65,BC18,0)</f>
        <v>0</v>
      </c>
      <c r="BE18" s="195">
        <f>IF(OR(AX18=Datos!$C$63,AX18=Datos!$C$64),BC18,0)</f>
        <v>0.65</v>
      </c>
      <c r="BF18" s="448"/>
      <c r="BG18" s="448"/>
      <c r="BH18" s="448"/>
      <c r="BI18" s="448"/>
      <c r="BJ18" s="451"/>
      <c r="BK18" s="454"/>
      <c r="BL18" s="457"/>
      <c r="BM18" s="196"/>
      <c r="BN18" s="191"/>
      <c r="BO18" s="191"/>
      <c r="BP18" s="191"/>
      <c r="BQ18" s="197"/>
    </row>
    <row r="19" spans="1:69" ht="43.5" customHeight="1" x14ac:dyDescent="0.35">
      <c r="A19" s="476"/>
      <c r="B19" s="479"/>
      <c r="C19" s="457"/>
      <c r="D19" s="482"/>
      <c r="E19" s="457"/>
      <c r="F19" s="460"/>
      <c r="G19" s="460"/>
      <c r="H19" s="484"/>
      <c r="I19" s="484"/>
      <c r="J19" s="484"/>
      <c r="K19" s="487"/>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3"/>
      <c r="AJ19" s="466"/>
      <c r="AK19" s="466"/>
      <c r="AL19" s="463"/>
      <c r="AM19" s="463"/>
      <c r="AN19" s="463"/>
      <c r="AO19" s="448"/>
      <c r="AP19" s="448"/>
      <c r="AQ19" s="448"/>
      <c r="AR19" s="468"/>
      <c r="AS19" s="470"/>
      <c r="AT19" s="473"/>
      <c r="AU19" s="199"/>
      <c r="AV19" s="193"/>
      <c r="AW19" s="193"/>
      <c r="AX19" s="194"/>
      <c r="AY19" s="194"/>
      <c r="AZ19" s="194"/>
      <c r="BA19" s="194"/>
      <c r="BB19" s="191"/>
      <c r="BC19" s="195" t="e">
        <f>IF(AX19=Datos!$C$63,Datos!$C$73,IF(AX19=Datos!$C$64,Datos!$C$74,IF(AX19=Datos!$C$65,Datos!$C$75,"Revisar")))+IF(AY19=Datos!$D$63,Datos!$D$73,IF(AY19=Datos!$D$64,Datos!$D$74,"Revisar"))+IF(AZ19=Datos!$E$63,Datos!$E$73,IF(AZ19=Datos!$E$64,Datos!$E$74,"Revisar"))+IF(BB19=Datos!$G$63,Datos!$G$73,IF(BB19=Datos!$G$64,Datos!$G$74,IF(BB19=Datos!$G$65,Datos!$G$75,"Revisar")))</f>
        <v>#VALUE!</v>
      </c>
      <c r="BD19" s="195">
        <f>IF(AX19=Datos!$C$65,BC19,0)</f>
        <v>0</v>
      </c>
      <c r="BE19" s="195">
        <f>IF(OR(AX19=Datos!$C$63,AX19=Datos!$C$64),BC19,0)</f>
        <v>0</v>
      </c>
      <c r="BF19" s="448"/>
      <c r="BG19" s="448"/>
      <c r="BH19" s="448"/>
      <c r="BI19" s="448"/>
      <c r="BJ19" s="451"/>
      <c r="BK19" s="454"/>
      <c r="BL19" s="457"/>
      <c r="BM19" s="200"/>
      <c r="BN19" s="200"/>
      <c r="BO19" s="200"/>
      <c r="BP19" s="200"/>
      <c r="BQ19" s="201"/>
    </row>
    <row r="20" spans="1:69" ht="43.5" customHeight="1" thickBot="1" x14ac:dyDescent="0.4">
      <c r="A20" s="477"/>
      <c r="B20" s="480"/>
      <c r="C20" s="458"/>
      <c r="D20" s="483"/>
      <c r="E20" s="458"/>
      <c r="F20" s="461"/>
      <c r="G20" s="461"/>
      <c r="H20" s="485"/>
      <c r="I20" s="485"/>
      <c r="J20" s="485"/>
      <c r="K20" s="488"/>
      <c r="L20" s="461"/>
      <c r="M20" s="461"/>
      <c r="N20" s="461"/>
      <c r="O20" s="461"/>
      <c r="P20" s="461"/>
      <c r="Q20" s="461"/>
      <c r="R20" s="461"/>
      <c r="S20" s="461"/>
      <c r="T20" s="461"/>
      <c r="U20" s="461"/>
      <c r="V20" s="461"/>
      <c r="W20" s="461"/>
      <c r="X20" s="461"/>
      <c r="Y20" s="461"/>
      <c r="Z20" s="461"/>
      <c r="AA20" s="461"/>
      <c r="AB20" s="461"/>
      <c r="AC20" s="461"/>
      <c r="AD20" s="461"/>
      <c r="AE20" s="461"/>
      <c r="AF20" s="461"/>
      <c r="AG20" s="461"/>
      <c r="AH20" s="461"/>
      <c r="AI20" s="464"/>
      <c r="AJ20" s="467"/>
      <c r="AK20" s="467"/>
      <c r="AL20" s="464"/>
      <c r="AM20" s="464"/>
      <c r="AN20" s="464"/>
      <c r="AO20" s="449"/>
      <c r="AP20" s="449"/>
      <c r="AQ20" s="449"/>
      <c r="AR20" s="469"/>
      <c r="AS20" s="471"/>
      <c r="AT20" s="474"/>
      <c r="AU20" s="199"/>
      <c r="AV20" s="193"/>
      <c r="AW20" s="193"/>
      <c r="AX20" s="205"/>
      <c r="AY20" s="205"/>
      <c r="AZ20" s="205"/>
      <c r="BA20" s="205"/>
      <c r="BB20" s="202"/>
      <c r="BC20" s="206" t="e">
        <f>IF(AX20=Datos!$C$63,Datos!$C$73,IF(AX20=Datos!$C$64,Datos!$C$74,IF(AX20=Datos!$C$65,Datos!$C$75,"Revisar")))+IF(AY20=Datos!$D$63,Datos!$D$73,IF(AY20=Datos!$D$64,Datos!$D$74,"Revisar"))+IF(AZ20=Datos!$E$63,Datos!$E$73,IF(AZ20=Datos!$E$64,Datos!$E$74,"Revisar"))+IF(BB20=Datos!$G$63,Datos!$G$73,IF(BB20=Datos!$G$64,Datos!$G$74,IF(BB20=Datos!$G$65,Datos!$G$75,"Revisar")))</f>
        <v>#VALUE!</v>
      </c>
      <c r="BD20" s="206">
        <f>IF(AX20=Datos!$C$65,BC20,0)</f>
        <v>0</v>
      </c>
      <c r="BE20" s="206">
        <f>IF(OR(AX20=Datos!$C$63,AX20=Datos!$C$64),BC20,0)</f>
        <v>0</v>
      </c>
      <c r="BF20" s="449"/>
      <c r="BG20" s="449"/>
      <c r="BH20" s="449"/>
      <c r="BI20" s="449"/>
      <c r="BJ20" s="452"/>
      <c r="BK20" s="455"/>
      <c r="BL20" s="458"/>
      <c r="BM20" s="207"/>
      <c r="BN20" s="207"/>
      <c r="BO20" s="207"/>
      <c r="BP20" s="207"/>
      <c r="BQ20" s="208"/>
    </row>
    <row r="21" spans="1:69" s="138" customFormat="1" ht="186" x14ac:dyDescent="0.3">
      <c r="A21" s="496">
        <v>2</v>
      </c>
      <c r="B21" s="497" t="s">
        <v>275</v>
      </c>
      <c r="C21" s="498" t="s">
        <v>144</v>
      </c>
      <c r="D21" s="499" t="s">
        <v>191</v>
      </c>
      <c r="E21" s="498" t="s">
        <v>126</v>
      </c>
      <c r="F21" s="495" t="s">
        <v>1</v>
      </c>
      <c r="G21" s="495" t="s">
        <v>70</v>
      </c>
      <c r="H21" s="500" t="s">
        <v>446</v>
      </c>
      <c r="I21" s="500" t="s">
        <v>435</v>
      </c>
      <c r="J21" s="500" t="s">
        <v>530</v>
      </c>
      <c r="K21" s="501" t="str">
        <f>CONCATENATE(H21," ",I21," ",J21)</f>
        <v>Posibilidad de afectación económica por decisiones judiciales contrarias a los intereses de la entidad  a causa de falencias en la ejecución de la política de prevención del daño antijuridico PPDA</v>
      </c>
      <c r="L21" s="495" t="s">
        <v>0</v>
      </c>
      <c r="M21" s="495" t="s">
        <v>79</v>
      </c>
      <c r="N21" s="495" t="s">
        <v>78</v>
      </c>
      <c r="O21" s="495" t="s">
        <v>78</v>
      </c>
      <c r="P21" s="495"/>
      <c r="Q21" s="495"/>
      <c r="R21" s="495"/>
      <c r="S21" s="495"/>
      <c r="T21" s="495"/>
      <c r="U21" s="495"/>
      <c r="V21" s="495"/>
      <c r="W21" s="495"/>
      <c r="X21" s="495"/>
      <c r="Y21" s="495"/>
      <c r="Z21" s="495"/>
      <c r="AA21" s="495"/>
      <c r="AB21" s="495"/>
      <c r="AC21" s="495"/>
      <c r="AD21" s="495"/>
      <c r="AE21" s="495"/>
      <c r="AF21" s="495"/>
      <c r="AG21" s="495"/>
      <c r="AH21" s="495"/>
      <c r="AI21" s="489">
        <f>COUNTIF(P21:AH24,"Si")</f>
        <v>0</v>
      </c>
      <c r="AJ21" s="490">
        <f>IF((COUNTIF(O21:AH24,"Si"))&lt;=0,0,(IF((COUNTIF(O21:AH24,"Si"))&lt;=5,3,(IF(COUNTIF(O21:AH24,"Si")&lt;=11,4,5)))))</f>
        <v>0</v>
      </c>
      <c r="AK21" s="490">
        <f>IF((COUNTIF(O21:AH24,"Si"))&lt;=0,0,(IF((COUNTIF(O21:AH24,"Si"))&lt;=5,"MODERADO",(IF(COUNTIF(O21:AH24,"Si")&lt;=11,"ALTO","EXTREMO")))))</f>
        <v>0</v>
      </c>
      <c r="AL21" s="489">
        <v>3</v>
      </c>
      <c r="AM21" s="489"/>
      <c r="AN21" s="489" t="str">
        <f t="shared" ref="AN21" si="0">IF(AM21="Rara vez",1,(IF(AM21="Improbable",2,(IF(AM21="Posible",3,IF(AM21="Probable",4,IF(AM21="Seguro",5,"Revisar")))))))</f>
        <v>Revisar</v>
      </c>
      <c r="AO21" s="491">
        <f t="shared" ref="AO21" si="1">IF(E21="Corrupción",AN21,IF(AL21&lt;=2,1,IF(AL21&lt;=24,2,IF(AL21&lt;=500,3,IF(AL21&lt;=5000,4,IF(AL21&gt;5000,5,"Revisar"))))))</f>
        <v>2</v>
      </c>
      <c r="AP21" s="491" t="str">
        <f t="shared" ref="AP21" si="2">IF(E21="Corrupción",(IF(AO21=1,"Rara Vez",IF(AO21=2,"Improbable",IF(AO21=3,"Posible",IF(AO21=4,"Probable",IF(AO21=5,"Seguro","Revisar")))))),IF(AO21=1,"Muy Baja",IF(AO21=2,"Baja",IF(AO21=3,"Media",IF(AO21=4,"Alta","Muy Alta")))))</f>
        <v>Baja</v>
      </c>
      <c r="AQ21" s="491">
        <f>IF(E21="Corrupción",AJ21,(ROUND(((VLOOKUP(M21,Datos!$B$25:$C$29,2,FALSE)*Datos!$B$32)+(VLOOKUP(N21,Datos!$B$25:$C$29,2,FALSE)*Datos!$C$32)+(VLOOKUP(O21,Datos!$B$25:$C$29,2,FALSE)*Datos!$D$32))*5,0)))</f>
        <v>2</v>
      </c>
      <c r="AR21" s="492" t="str">
        <f>IF(AQ21=1,"Insignificante",IF(AQ21=2,"Menor",IF(AQ21=3,"Moderado",IF(AQ21=4,"Mayor","Catastrófico"))))</f>
        <v>Menor</v>
      </c>
      <c r="AS21" s="493">
        <f>_xlfn.NUMBERVALUE(CONCATENATE(AO21,AQ21),"##")</f>
        <v>22</v>
      </c>
      <c r="AT21" s="494" t="str">
        <f>VLOOKUP(AS21,Datos!$I$37:$J$61,2,FALSE)</f>
        <v>MODERADO</v>
      </c>
      <c r="AU21" s="199" t="s">
        <v>437</v>
      </c>
      <c r="AV21" s="193" t="s">
        <v>438</v>
      </c>
      <c r="AW21" s="193" t="s">
        <v>439</v>
      </c>
      <c r="AX21" s="188" t="s">
        <v>12</v>
      </c>
      <c r="AY21" s="188" t="s">
        <v>5</v>
      </c>
      <c r="AZ21" s="188" t="s">
        <v>3</v>
      </c>
      <c r="BA21" s="188" t="s">
        <v>31</v>
      </c>
      <c r="BB21" s="185" t="s">
        <v>7</v>
      </c>
      <c r="BC21" s="145">
        <f>IF(AX21=Datos!$C$63,Datos!$C$73,IF(AX21=Datos!$C$64,Datos!$C$74,IF(AX21=Datos!$C$65,Datos!$C$75,"Revisar")))+IF(AY21=Datos!$D$63,Datos!$D$73,IF(AY21=Datos!$D$64,Datos!$D$74,"Revisar"))+IF(AZ21=Datos!$E$63,Datos!$E$73,IF(AZ21=Datos!$E$64,Datos!$E$74,"Revisar"))+IF(BB21=Datos!$G$63,Datos!$G$73,IF(BB21=Datos!$G$64,Datos!$G$74,IF(BB21=Datos!$G$65,Datos!$G$75,"Revisar")))</f>
        <v>0.54999999999999993</v>
      </c>
      <c r="BD21" s="145">
        <f>IF(AX21=Datos!$C$65,BC21,0)</f>
        <v>0</v>
      </c>
      <c r="BE21" s="145">
        <f>IF(OR(AX21=Datos!$C$63,AX21=Datos!$C$64),BC21,0)</f>
        <v>0.54999999999999993</v>
      </c>
      <c r="BF21" s="447">
        <f>IF(ROUND(AO21-SUM(BE21:BE24),0)&lt;=0,1,ROUND(AO21-SUM(BE21:BE24),0))</f>
        <v>1</v>
      </c>
      <c r="BG21" s="491" t="str">
        <f>IF(E21="Corrupción",(IF(BF21=1,"Rara Vez",IF(BF21=2,"Improbable",IF(BF21=3,"Posible",IF(BF21=4,"Probable","Seguro"))))),IF(BF21=1,"Muy Baja",IF(BF21=2,"Baja",IF(BF21=3,"Media",IF(BF21=4,"Alta","Muy Alta")))))</f>
        <v>Muy Baja</v>
      </c>
      <c r="BH21" s="447">
        <f>ROUND(AQ21-SUM(BD21:BD24),0)</f>
        <v>2</v>
      </c>
      <c r="BI21" s="447" t="str">
        <f>IF(BH21=1,"Insignificante",IF(BH21=2,"Menor",IF(BH21=3,"Moderado",IF(BH21=4,"Mayor","Catastrófico"))))</f>
        <v>Menor</v>
      </c>
      <c r="BJ21" s="450">
        <f>_xlfn.NUMBERVALUE(CONCATENATE(BF21,BH21),"##")</f>
        <v>12</v>
      </c>
      <c r="BK21" s="453" t="str">
        <f>+VLOOKUP(BJ21,Datos!$I$37:$J$65,2,FALSE)</f>
        <v>BAJO</v>
      </c>
      <c r="BL21" s="456" t="s">
        <v>233</v>
      </c>
      <c r="BM21" s="189"/>
      <c r="BN21" s="185"/>
      <c r="BO21" s="222"/>
      <c r="BP21" s="222"/>
      <c r="BQ21" s="190"/>
    </row>
    <row r="22" spans="1:69" ht="15.5" x14ac:dyDescent="0.35">
      <c r="A22" s="476"/>
      <c r="B22" s="479"/>
      <c r="C22" s="457"/>
      <c r="D22" s="482"/>
      <c r="E22" s="457"/>
      <c r="F22" s="460"/>
      <c r="G22" s="460"/>
      <c r="H22" s="484"/>
      <c r="I22" s="484"/>
      <c r="J22" s="484"/>
      <c r="K22" s="487"/>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3"/>
      <c r="AJ22" s="466"/>
      <c r="AK22" s="466"/>
      <c r="AL22" s="463"/>
      <c r="AM22" s="463"/>
      <c r="AN22" s="463"/>
      <c r="AO22" s="448"/>
      <c r="AP22" s="448"/>
      <c r="AQ22" s="448"/>
      <c r="AR22" s="468"/>
      <c r="AS22" s="470"/>
      <c r="AT22" s="473"/>
      <c r="AU22" s="199"/>
      <c r="AV22" s="193"/>
      <c r="AW22" s="193"/>
      <c r="AX22" s="194"/>
      <c r="AY22" s="194"/>
      <c r="AZ22" s="194"/>
      <c r="BA22" s="194"/>
      <c r="BB22" s="191"/>
      <c r="BC22" s="195" t="e">
        <f>IF(AX22=Datos!$C$63,Datos!$C$73,IF(AX22=Datos!$C$64,Datos!$C$74,IF(AX22=Datos!$C$65,Datos!$C$75,"Revisar")))+IF(AY22=Datos!$D$63,Datos!$D$73,IF(AY22=Datos!$D$64,Datos!$D$74,"Revisar"))+IF(AZ22=Datos!$E$63,Datos!$E$73,IF(AZ22=Datos!$E$64,Datos!$E$74,"Revisar"))+IF(BB22=Datos!$G$63,Datos!$G$73,IF(BB22=Datos!$G$64,Datos!$G$74,IF(BB22=Datos!$G$65,Datos!$G$75,"Revisar")))</f>
        <v>#VALUE!</v>
      </c>
      <c r="BD22" s="195">
        <f>IF(AX22=Datos!$C$65,BC22,0)</f>
        <v>0</v>
      </c>
      <c r="BE22" s="195">
        <f>IF(OR(AX22=Datos!$C$63,AX22=Datos!$C$64),BC22,0)</f>
        <v>0</v>
      </c>
      <c r="BF22" s="448"/>
      <c r="BG22" s="448"/>
      <c r="BH22" s="448"/>
      <c r="BI22" s="448"/>
      <c r="BJ22" s="451"/>
      <c r="BK22" s="454"/>
      <c r="BL22" s="457"/>
      <c r="BM22" s="196"/>
      <c r="BN22" s="191"/>
      <c r="BO22" s="191"/>
      <c r="BP22" s="191"/>
      <c r="BQ22" s="197"/>
    </row>
    <row r="23" spans="1:69" ht="43.5" customHeight="1" x14ac:dyDescent="0.35">
      <c r="A23" s="476"/>
      <c r="B23" s="479"/>
      <c r="C23" s="457"/>
      <c r="D23" s="482"/>
      <c r="E23" s="457"/>
      <c r="F23" s="460"/>
      <c r="G23" s="460"/>
      <c r="H23" s="484"/>
      <c r="I23" s="484"/>
      <c r="J23" s="484"/>
      <c r="K23" s="487"/>
      <c r="L23" s="460"/>
      <c r="M23" s="460"/>
      <c r="N23" s="460"/>
      <c r="O23" s="460"/>
      <c r="P23" s="460"/>
      <c r="Q23" s="460"/>
      <c r="R23" s="460"/>
      <c r="S23" s="460"/>
      <c r="T23" s="460"/>
      <c r="U23" s="460"/>
      <c r="V23" s="460"/>
      <c r="W23" s="460"/>
      <c r="X23" s="460"/>
      <c r="Y23" s="460"/>
      <c r="Z23" s="460"/>
      <c r="AA23" s="460"/>
      <c r="AB23" s="460"/>
      <c r="AC23" s="460"/>
      <c r="AD23" s="460"/>
      <c r="AE23" s="460"/>
      <c r="AF23" s="460"/>
      <c r="AG23" s="460"/>
      <c r="AH23" s="460"/>
      <c r="AI23" s="463"/>
      <c r="AJ23" s="466"/>
      <c r="AK23" s="466"/>
      <c r="AL23" s="463"/>
      <c r="AM23" s="463"/>
      <c r="AN23" s="463"/>
      <c r="AO23" s="448"/>
      <c r="AP23" s="448"/>
      <c r="AQ23" s="448"/>
      <c r="AR23" s="468"/>
      <c r="AS23" s="470"/>
      <c r="AT23" s="473"/>
      <c r="AU23" s="199"/>
      <c r="AV23" s="193"/>
      <c r="AW23" s="193"/>
      <c r="AX23" s="194"/>
      <c r="AY23" s="194"/>
      <c r="AZ23" s="194"/>
      <c r="BA23" s="194"/>
      <c r="BB23" s="191"/>
      <c r="BC23" s="195" t="e">
        <f>IF(AX23=Datos!$C$63,Datos!$C$73,IF(AX23=Datos!$C$64,Datos!$C$74,IF(AX23=Datos!$C$65,Datos!$C$75,"Revisar")))+IF(AY23=Datos!$D$63,Datos!$D$73,IF(AY23=Datos!$D$64,Datos!$D$74,"Revisar"))+IF(AZ23=Datos!$E$63,Datos!$E$73,IF(AZ23=Datos!$E$64,Datos!$E$74,"Revisar"))+IF(BB23=Datos!$G$63,Datos!$G$73,IF(BB23=Datos!$G$64,Datos!$G$74,IF(BB23=Datos!$G$65,Datos!$G$75,"Revisar")))</f>
        <v>#VALUE!</v>
      </c>
      <c r="BD23" s="195">
        <f>IF(AX23=Datos!$C$65,BC23,0)</f>
        <v>0</v>
      </c>
      <c r="BE23" s="195">
        <f>IF(OR(AX23=Datos!$C$63,AX23=Datos!$C$64),BC23,0)</f>
        <v>0</v>
      </c>
      <c r="BF23" s="448"/>
      <c r="BG23" s="448"/>
      <c r="BH23" s="448"/>
      <c r="BI23" s="448"/>
      <c r="BJ23" s="451"/>
      <c r="BK23" s="454"/>
      <c r="BL23" s="457"/>
      <c r="BM23" s="200"/>
      <c r="BN23" s="200"/>
      <c r="BO23" s="200"/>
      <c r="BP23" s="200"/>
      <c r="BQ23" s="201"/>
    </row>
    <row r="24" spans="1:69" ht="43.5" customHeight="1" thickBot="1" x14ac:dyDescent="0.4">
      <c r="A24" s="477"/>
      <c r="B24" s="480"/>
      <c r="C24" s="458"/>
      <c r="D24" s="483"/>
      <c r="E24" s="458"/>
      <c r="F24" s="461"/>
      <c r="G24" s="461"/>
      <c r="H24" s="485"/>
      <c r="I24" s="485"/>
      <c r="J24" s="485"/>
      <c r="K24" s="488"/>
      <c r="L24" s="461"/>
      <c r="M24" s="461"/>
      <c r="N24" s="461"/>
      <c r="O24" s="461"/>
      <c r="P24" s="461"/>
      <c r="Q24" s="461"/>
      <c r="R24" s="461"/>
      <c r="S24" s="461"/>
      <c r="T24" s="461"/>
      <c r="U24" s="461"/>
      <c r="V24" s="461"/>
      <c r="W24" s="461"/>
      <c r="X24" s="461"/>
      <c r="Y24" s="461"/>
      <c r="Z24" s="461"/>
      <c r="AA24" s="461"/>
      <c r="AB24" s="461"/>
      <c r="AC24" s="461"/>
      <c r="AD24" s="461"/>
      <c r="AE24" s="461"/>
      <c r="AF24" s="461"/>
      <c r="AG24" s="461"/>
      <c r="AH24" s="461"/>
      <c r="AI24" s="464"/>
      <c r="AJ24" s="467"/>
      <c r="AK24" s="467"/>
      <c r="AL24" s="464"/>
      <c r="AM24" s="464"/>
      <c r="AN24" s="464"/>
      <c r="AO24" s="449"/>
      <c r="AP24" s="449"/>
      <c r="AQ24" s="449"/>
      <c r="AR24" s="469"/>
      <c r="AS24" s="471"/>
      <c r="AT24" s="474"/>
      <c r="AU24" s="199"/>
      <c r="AV24" s="193"/>
      <c r="AW24" s="193"/>
      <c r="AX24" s="205"/>
      <c r="AY24" s="205"/>
      <c r="AZ24" s="205"/>
      <c r="BA24" s="205"/>
      <c r="BB24" s="202"/>
      <c r="BC24" s="206" t="e">
        <f>IF(AX24=Datos!$C$63,Datos!$C$73,IF(AX24=Datos!$C$64,Datos!$C$74,IF(AX24=Datos!$C$65,Datos!$C$75,"Revisar")))+IF(AY24=Datos!$D$63,Datos!$D$73,IF(AY24=Datos!$D$64,Datos!$D$74,"Revisar"))+IF(AZ24=Datos!$E$63,Datos!$E$73,IF(AZ24=Datos!$E$64,Datos!$E$74,"Revisar"))+IF(BB24=Datos!$G$63,Datos!$G$73,IF(BB24=Datos!$G$64,Datos!$G$74,IF(BB24=Datos!$G$65,Datos!$G$75,"Revisar")))</f>
        <v>#VALUE!</v>
      </c>
      <c r="BD24" s="206">
        <f>IF(AX24=Datos!$C$65,BC24,0)</f>
        <v>0</v>
      </c>
      <c r="BE24" s="206">
        <f>IF(OR(AX24=Datos!$C$63,AX24=Datos!$C$64),BC24,0)</f>
        <v>0</v>
      </c>
      <c r="BF24" s="449"/>
      <c r="BG24" s="449"/>
      <c r="BH24" s="449"/>
      <c r="BI24" s="449"/>
      <c r="BJ24" s="452"/>
      <c r="BK24" s="455"/>
      <c r="BL24" s="458"/>
      <c r="BM24" s="207"/>
      <c r="BN24" s="207"/>
      <c r="BO24" s="207"/>
      <c r="BP24" s="207"/>
      <c r="BQ24" s="208"/>
    </row>
    <row r="25" spans="1:69" s="138" customFormat="1" ht="155" x14ac:dyDescent="0.3">
      <c r="A25" s="496">
        <v>3</v>
      </c>
      <c r="B25" s="497" t="s">
        <v>275</v>
      </c>
      <c r="C25" s="498" t="s">
        <v>144</v>
      </c>
      <c r="D25" s="499" t="s">
        <v>191</v>
      </c>
      <c r="E25" s="498" t="s">
        <v>128</v>
      </c>
      <c r="F25" s="495" t="s">
        <v>1</v>
      </c>
      <c r="G25" s="495" t="s">
        <v>70</v>
      </c>
      <c r="H25" s="500" t="s">
        <v>440</v>
      </c>
      <c r="I25" s="500" t="s">
        <v>441</v>
      </c>
      <c r="J25" s="606" t="s">
        <v>442</v>
      </c>
      <c r="K25" s="501" t="str">
        <f>CONCATENATE(H25," ",I25," ",J25)</f>
        <v>Posibilidad de efectos dañosos sobre recursos públicos por la caducidad de la acción de repetición  debido a fallas en la gestión y trámite de los procesos judiciales.</v>
      </c>
      <c r="L25" s="495" t="s">
        <v>0</v>
      </c>
      <c r="M25" s="495" t="s">
        <v>79</v>
      </c>
      <c r="N25" s="495" t="s">
        <v>125</v>
      </c>
      <c r="O25" s="495" t="s">
        <v>78</v>
      </c>
      <c r="P25" s="495"/>
      <c r="Q25" s="495"/>
      <c r="R25" s="495"/>
      <c r="S25" s="495"/>
      <c r="T25" s="495"/>
      <c r="U25" s="495"/>
      <c r="V25" s="495"/>
      <c r="W25" s="495"/>
      <c r="X25" s="495"/>
      <c r="Y25" s="495"/>
      <c r="Z25" s="495"/>
      <c r="AA25" s="495"/>
      <c r="AB25" s="495"/>
      <c r="AC25" s="495"/>
      <c r="AD25" s="495"/>
      <c r="AE25" s="495"/>
      <c r="AF25" s="495"/>
      <c r="AG25" s="495"/>
      <c r="AH25" s="495"/>
      <c r="AI25" s="489">
        <f>COUNTIF(P25:AH28,"Si")</f>
        <v>0</v>
      </c>
      <c r="AJ25" s="490">
        <f>IF((COUNTIF(O25:AH28,"Si"))&lt;=0,0,(IF((COUNTIF(O25:AH28,"Si"))&lt;=5,3,(IF(COUNTIF(O25:AH28,"Si")&lt;=11,4,5)))))</f>
        <v>0</v>
      </c>
      <c r="AK25" s="490">
        <f>IF((COUNTIF(O25:AH28,"Si"))&lt;=0,0,(IF((COUNTIF(O25:AH28,"Si"))&lt;=5,"MODERADO",(IF(COUNTIF(O25:AH28,"Si")&lt;=11,"ALTO","EXTREMO")))))</f>
        <v>0</v>
      </c>
      <c r="AL25" s="489">
        <v>4</v>
      </c>
      <c r="AM25" s="489"/>
      <c r="AN25" s="489" t="str">
        <f t="shared" ref="AN25" si="3">IF(AM25="Rara vez",1,(IF(AM25="Improbable",2,(IF(AM25="Posible",3,IF(AM25="Probable",4,IF(AM25="Seguro",5,"Revisar")))))))</f>
        <v>Revisar</v>
      </c>
      <c r="AO25" s="491">
        <f t="shared" ref="AO25" si="4">IF(E25="Corrupción",AN25,IF(AL25&lt;=2,1,IF(AL25&lt;=24,2,IF(AL25&lt;=500,3,IF(AL25&lt;=5000,4,IF(AL25&gt;5000,5,"Revisar"))))))</f>
        <v>2</v>
      </c>
      <c r="AP25" s="491" t="str">
        <f t="shared" ref="AP25" si="5">IF(E25="Corrupción",(IF(AO25=1,"Rara Vez",IF(AO25=2,"Improbable",IF(AO25=3,"Posible",IF(AO25=4,"Probable",IF(AO25=5,"Seguro","Revisar")))))),IF(AO25=1,"Muy Baja",IF(AO25=2,"Baja",IF(AO25=3,"Media",IF(AO25=4,"Alta","Muy Alta")))))</f>
        <v>Baja</v>
      </c>
      <c r="AQ25" s="491">
        <f>IF(E25="Corrupción",AJ25,(ROUND(((VLOOKUP(M25,Datos!$B$25:$C$29,2,FALSE)*Datos!$B$32)+(VLOOKUP(N25,Datos!$B$25:$C$29,2,FALSE)*Datos!$C$32)+(VLOOKUP(O25,Datos!$B$25:$C$29,2,FALSE)*Datos!$D$32))*5,0)))</f>
        <v>2</v>
      </c>
      <c r="AR25" s="492" t="str">
        <f>IF(AQ25=1,"Insignificante",IF(AQ25=2,"Menor",IF(AQ25=3,"Moderado",IF(AQ25=4,"Mayor","Catastrófico"))))</f>
        <v>Menor</v>
      </c>
      <c r="AS25" s="493">
        <f>_xlfn.NUMBERVALUE(CONCATENATE(AO25,AQ25),"##")</f>
        <v>22</v>
      </c>
      <c r="AT25" s="494" t="str">
        <f>VLOOKUP(AS25,Datos!$I$37:$J$61,2,FALSE)</f>
        <v>MODERADO</v>
      </c>
      <c r="AU25" s="186" t="s">
        <v>443</v>
      </c>
      <c r="AV25" s="187" t="s">
        <v>444</v>
      </c>
      <c r="AW25" s="187" t="s">
        <v>445</v>
      </c>
      <c r="AX25" s="188" t="s">
        <v>12</v>
      </c>
      <c r="AY25" s="188" t="s">
        <v>5</v>
      </c>
      <c r="AZ25" s="188" t="s">
        <v>3</v>
      </c>
      <c r="BA25" s="188" t="s">
        <v>33</v>
      </c>
      <c r="BB25" s="185" t="s">
        <v>7</v>
      </c>
      <c r="BC25" s="145">
        <f>IF(AX25=Datos!$C$63,Datos!$C$73,IF(AX25=Datos!$C$64,Datos!$C$74,IF(AX25=Datos!$C$65,Datos!$C$75,"Revisar")))+IF(AY25=Datos!$D$63,Datos!$D$73,IF(AY25=Datos!$D$64,Datos!$D$74,"Revisar"))+IF(AZ25=Datos!$E$63,Datos!$E$73,IF(AZ25=Datos!$E$64,Datos!$E$74,"Revisar"))+IF(BB25=Datos!$G$63,Datos!$G$73,IF(BB25=Datos!$G$64,Datos!$G$74,IF(BB25=Datos!$G$65,Datos!$G$75,"Revisar")))</f>
        <v>0.54999999999999993</v>
      </c>
      <c r="BD25" s="145">
        <f>IF(AX25=Datos!$C$65,BC25,0)</f>
        <v>0</v>
      </c>
      <c r="BE25" s="145">
        <f>IF(OR(AX25=Datos!$C$63,AX25=Datos!$C$64),BC25,0)</f>
        <v>0.54999999999999993</v>
      </c>
      <c r="BF25" s="447">
        <f>IF(ROUND(AO25-SUM(BE25:BE28),0)&lt;=0,1,ROUND(AO25-SUM(BE25:BE28),0))</f>
        <v>1</v>
      </c>
      <c r="BG25" s="491" t="str">
        <f>IF(E25="Corrupción",(IF(BF25=1,"Rara Vez",IF(BF25=2,"Improbable",IF(BF25=3,"Posible",IF(BF25=4,"Probable","Seguro"))))),IF(BF25=1,"Muy Baja",IF(BF25=2,"Baja",IF(BF25=3,"Media",IF(BF25=4,"Alta","Muy Alta")))))</f>
        <v>Muy Baja</v>
      </c>
      <c r="BH25" s="447">
        <f>ROUND(AQ25-SUM(BD25:BD28),0)</f>
        <v>2</v>
      </c>
      <c r="BI25" s="447" t="str">
        <f>IF(BH25=1,"Insignificante",IF(BH25=2,"Menor",IF(BH25=3,"Moderado",IF(BH25=4,"Mayor","Catastrófico"))))</f>
        <v>Menor</v>
      </c>
      <c r="BJ25" s="450">
        <f>_xlfn.NUMBERVALUE(CONCATENATE(BF25,BH25),"##")</f>
        <v>12</v>
      </c>
      <c r="BK25" s="453" t="str">
        <f>+VLOOKUP(BJ25,Datos!$I$37:$J$65,2,FALSE)</f>
        <v>BAJO</v>
      </c>
      <c r="BL25" s="456" t="s">
        <v>233</v>
      </c>
      <c r="BM25" s="189"/>
      <c r="BN25" s="185"/>
      <c r="BO25" s="222"/>
      <c r="BP25" s="222"/>
      <c r="BQ25" s="190"/>
    </row>
    <row r="26" spans="1:69" ht="15.5" x14ac:dyDescent="0.35">
      <c r="A26" s="476"/>
      <c r="B26" s="479"/>
      <c r="C26" s="457"/>
      <c r="D26" s="482"/>
      <c r="E26" s="457"/>
      <c r="F26" s="460"/>
      <c r="G26" s="460"/>
      <c r="H26" s="484"/>
      <c r="I26" s="484"/>
      <c r="J26" s="573"/>
      <c r="K26" s="487"/>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3"/>
      <c r="AJ26" s="466"/>
      <c r="AK26" s="466"/>
      <c r="AL26" s="463"/>
      <c r="AM26" s="463"/>
      <c r="AN26" s="463"/>
      <c r="AO26" s="448"/>
      <c r="AP26" s="448"/>
      <c r="AQ26" s="448"/>
      <c r="AR26" s="468"/>
      <c r="AS26" s="470"/>
      <c r="AT26" s="473"/>
      <c r="AU26" s="192"/>
      <c r="AV26" s="193"/>
      <c r="AW26" s="193"/>
      <c r="AX26" s="194"/>
      <c r="AY26" s="194"/>
      <c r="AZ26" s="194"/>
      <c r="BA26" s="194"/>
      <c r="BB26" s="191"/>
      <c r="BC26" s="195" t="e">
        <f>IF(AX26=Datos!$C$63,Datos!$C$73,IF(AX26=Datos!$C$64,Datos!$C$74,IF(AX26=Datos!$C$65,Datos!$C$75,"Revisar")))+IF(AY26=Datos!$D$63,Datos!$D$73,IF(AY26=Datos!$D$64,Datos!$D$74,"Revisar"))+IF(AZ26=Datos!$E$63,Datos!$E$73,IF(AZ26=Datos!$E$64,Datos!$E$74,"Revisar"))+IF(BB26=Datos!$G$63,Datos!$G$73,IF(BB26=Datos!$G$64,Datos!$G$74,IF(BB26=Datos!$G$65,Datos!$G$75,"Revisar")))</f>
        <v>#VALUE!</v>
      </c>
      <c r="BD26" s="195">
        <f>IF(AX26=Datos!$C$65,BC26,0)</f>
        <v>0</v>
      </c>
      <c r="BE26" s="195">
        <f>IF(OR(AX26=Datos!$C$63,AX26=Datos!$C$64),BC26,0)</f>
        <v>0</v>
      </c>
      <c r="BF26" s="448"/>
      <c r="BG26" s="448"/>
      <c r="BH26" s="448"/>
      <c r="BI26" s="448"/>
      <c r="BJ26" s="451"/>
      <c r="BK26" s="454"/>
      <c r="BL26" s="457"/>
      <c r="BM26" s="196"/>
      <c r="BN26" s="191"/>
      <c r="BO26" s="191"/>
      <c r="BP26" s="191"/>
      <c r="BQ26" s="197"/>
    </row>
    <row r="27" spans="1:69" ht="43.5" customHeight="1" x14ac:dyDescent="0.35">
      <c r="A27" s="476"/>
      <c r="B27" s="479"/>
      <c r="C27" s="457"/>
      <c r="D27" s="482"/>
      <c r="E27" s="457"/>
      <c r="F27" s="460"/>
      <c r="G27" s="460"/>
      <c r="H27" s="484"/>
      <c r="I27" s="484"/>
      <c r="J27" s="573"/>
      <c r="K27" s="487"/>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3"/>
      <c r="AJ27" s="466"/>
      <c r="AK27" s="466"/>
      <c r="AL27" s="463"/>
      <c r="AM27" s="463"/>
      <c r="AN27" s="463"/>
      <c r="AO27" s="448"/>
      <c r="AP27" s="448"/>
      <c r="AQ27" s="448"/>
      <c r="AR27" s="468"/>
      <c r="AS27" s="470"/>
      <c r="AT27" s="473"/>
      <c r="AU27" s="199"/>
      <c r="AV27" s="193"/>
      <c r="AW27" s="193"/>
      <c r="AX27" s="194"/>
      <c r="AY27" s="194"/>
      <c r="AZ27" s="194"/>
      <c r="BA27" s="194"/>
      <c r="BB27" s="191"/>
      <c r="BC27" s="195" t="e">
        <f>IF(AX27=Datos!$C$63,Datos!$C$73,IF(AX27=Datos!$C$64,Datos!$C$74,IF(AX27=Datos!$C$65,Datos!$C$75,"Revisar")))+IF(AY27=Datos!$D$63,Datos!$D$73,IF(AY27=Datos!$D$64,Datos!$D$74,"Revisar"))+IF(AZ27=Datos!$E$63,Datos!$E$73,IF(AZ27=Datos!$E$64,Datos!$E$74,"Revisar"))+IF(BB27=Datos!$G$63,Datos!$G$73,IF(BB27=Datos!$G$64,Datos!$G$74,IF(BB27=Datos!$G$65,Datos!$G$75,"Revisar")))</f>
        <v>#VALUE!</v>
      </c>
      <c r="BD27" s="195">
        <f>IF(AX27=Datos!$C$65,BC27,0)</f>
        <v>0</v>
      </c>
      <c r="BE27" s="195">
        <f>IF(OR(AX27=Datos!$C$63,AX27=Datos!$C$64),BC27,0)</f>
        <v>0</v>
      </c>
      <c r="BF27" s="448"/>
      <c r="BG27" s="448"/>
      <c r="BH27" s="448"/>
      <c r="BI27" s="448"/>
      <c r="BJ27" s="451"/>
      <c r="BK27" s="454"/>
      <c r="BL27" s="457"/>
      <c r="BM27" s="200"/>
      <c r="BN27" s="200"/>
      <c r="BO27" s="200"/>
      <c r="BP27" s="200"/>
      <c r="BQ27" s="201"/>
    </row>
    <row r="28" spans="1:69" ht="43.5" customHeight="1" thickBot="1" x14ac:dyDescent="0.4">
      <c r="A28" s="477"/>
      <c r="B28" s="480"/>
      <c r="C28" s="458"/>
      <c r="D28" s="483"/>
      <c r="E28" s="458"/>
      <c r="F28" s="461"/>
      <c r="G28" s="461"/>
      <c r="H28" s="485"/>
      <c r="I28" s="485"/>
      <c r="J28" s="574"/>
      <c r="K28" s="488"/>
      <c r="L28" s="461"/>
      <c r="M28" s="461"/>
      <c r="N28" s="461"/>
      <c r="O28" s="461"/>
      <c r="P28" s="461"/>
      <c r="Q28" s="461"/>
      <c r="R28" s="461"/>
      <c r="S28" s="461"/>
      <c r="T28" s="461"/>
      <c r="U28" s="461"/>
      <c r="V28" s="461"/>
      <c r="W28" s="461"/>
      <c r="X28" s="461"/>
      <c r="Y28" s="461"/>
      <c r="Z28" s="461"/>
      <c r="AA28" s="461"/>
      <c r="AB28" s="461"/>
      <c r="AC28" s="461"/>
      <c r="AD28" s="461"/>
      <c r="AE28" s="461"/>
      <c r="AF28" s="461"/>
      <c r="AG28" s="461"/>
      <c r="AH28" s="461"/>
      <c r="AI28" s="464"/>
      <c r="AJ28" s="467"/>
      <c r="AK28" s="467"/>
      <c r="AL28" s="464"/>
      <c r="AM28" s="464"/>
      <c r="AN28" s="464"/>
      <c r="AO28" s="449"/>
      <c r="AP28" s="449"/>
      <c r="AQ28" s="449"/>
      <c r="AR28" s="469"/>
      <c r="AS28" s="471"/>
      <c r="AT28" s="474"/>
      <c r="AU28" s="203"/>
      <c r="AV28" s="204"/>
      <c r="AW28" s="204"/>
      <c r="AX28" s="205"/>
      <c r="AY28" s="205"/>
      <c r="AZ28" s="205"/>
      <c r="BA28" s="205"/>
      <c r="BB28" s="202"/>
      <c r="BC28" s="206" t="e">
        <f>IF(AX28=Datos!$C$63,Datos!$C$73,IF(AX28=Datos!$C$64,Datos!$C$74,IF(AX28=Datos!$C$65,Datos!$C$75,"Revisar")))+IF(AY28=Datos!$D$63,Datos!$D$73,IF(AY28=Datos!$D$64,Datos!$D$74,"Revisar"))+IF(AZ28=Datos!$E$63,Datos!$E$73,IF(AZ28=Datos!$E$64,Datos!$E$74,"Revisar"))+IF(BB28=Datos!$G$63,Datos!$G$73,IF(BB28=Datos!$G$64,Datos!$G$74,IF(BB28=Datos!$G$65,Datos!$G$75,"Revisar")))</f>
        <v>#VALUE!</v>
      </c>
      <c r="BD28" s="206">
        <f>IF(AX28=Datos!$C$65,BC28,0)</f>
        <v>0</v>
      </c>
      <c r="BE28" s="206">
        <f>IF(OR(AX28=Datos!$C$63,AX28=Datos!$C$64),BC28,0)</f>
        <v>0</v>
      </c>
      <c r="BF28" s="449"/>
      <c r="BG28" s="449"/>
      <c r="BH28" s="449"/>
      <c r="BI28" s="449"/>
      <c r="BJ28" s="452"/>
      <c r="BK28" s="455"/>
      <c r="BL28" s="458"/>
      <c r="BM28" s="207"/>
      <c r="BN28" s="207"/>
      <c r="BO28" s="207"/>
      <c r="BP28" s="207"/>
      <c r="BQ28" s="208"/>
    </row>
    <row r="29" spans="1:69" s="138" customFormat="1" ht="15.65" hidden="1" customHeight="1" x14ac:dyDescent="0.3">
      <c r="A29" s="496"/>
      <c r="B29" s="497"/>
      <c r="C29" s="498"/>
      <c r="D29" s="499"/>
      <c r="E29" s="498"/>
      <c r="F29" s="495"/>
      <c r="G29" s="495"/>
      <c r="H29" s="500"/>
      <c r="I29" s="500"/>
      <c r="J29" s="500"/>
      <c r="K29" s="501" t="str">
        <f>CONCATENATE(H29," ",I29," ",J29)</f>
        <v xml:space="preserve">  </v>
      </c>
      <c r="L29" s="495"/>
      <c r="M29" s="495"/>
      <c r="N29" s="495"/>
      <c r="O29" s="495"/>
      <c r="P29" s="495"/>
      <c r="Q29" s="495"/>
      <c r="R29" s="495"/>
      <c r="S29" s="495"/>
      <c r="T29" s="495"/>
      <c r="U29" s="495"/>
      <c r="V29" s="495"/>
      <c r="W29" s="495"/>
      <c r="X29" s="495"/>
      <c r="Y29" s="495"/>
      <c r="Z29" s="495"/>
      <c r="AA29" s="495"/>
      <c r="AB29" s="495"/>
      <c r="AC29" s="495"/>
      <c r="AD29" s="495"/>
      <c r="AE29" s="495"/>
      <c r="AF29" s="495"/>
      <c r="AG29" s="495"/>
      <c r="AH29" s="495"/>
      <c r="AI29" s="489">
        <f>COUNTIF(P29:AH32,"Si")</f>
        <v>0</v>
      </c>
      <c r="AJ29" s="490">
        <f>IF((COUNTIF(O29:AH32,"Si"))&lt;=0,0,(IF((COUNTIF(O29:AH32,"Si"))&lt;=5,3,(IF(COUNTIF(O29:AH32,"Si")&lt;=11,4,5)))))</f>
        <v>0</v>
      </c>
      <c r="AK29" s="490">
        <f>IF((COUNTIF(O29:AH32,"Si"))&lt;=0,0,(IF((COUNTIF(O29:AH32,"Si"))&lt;=5,"MODERADO",(IF(COUNTIF(O29:AH32,"Si")&lt;=11,"ALTO","EXTREMO")))))</f>
        <v>0</v>
      </c>
      <c r="AL29" s="489"/>
      <c r="AM29" s="489"/>
      <c r="AN29" s="489" t="str">
        <f t="shared" ref="AN29" si="6">IF(AM29="Rara vez",1,(IF(AM29="Improbable",2,(IF(AM29="Posible",3,IF(AM29="Probable",4,IF(AM29="Seguro",5,"Revisar")))))))</f>
        <v>Revisar</v>
      </c>
      <c r="AO29" s="491">
        <f t="shared" ref="AO29" si="7">IF(E29="Corrupción",AN29,IF(AL29&lt;=2,1,IF(AL29&lt;=24,2,IF(AL29&lt;=500,3,IF(AL29&lt;=5000,4,IF(AL29&gt;5000,5,"Revisar"))))))</f>
        <v>1</v>
      </c>
      <c r="AP29" s="491" t="str">
        <f t="shared" ref="AP29" si="8">IF(E29="Corrupción",(IF(AO29=1,"Rara Vez",IF(AO29=2,"Improbable",IF(AO29=3,"Posible",IF(AO29=4,"Probable",IF(AO29=5,"Seguro","Revisar")))))),IF(AO29=1,"Muy Baja",IF(AO29=2,"Baja",IF(AO29=3,"Media",IF(AO29=4,"Alta","Muy Alta")))))</f>
        <v>Muy Baja</v>
      </c>
      <c r="AQ29" s="491" t="e">
        <f>IF(E29="Corrupción",AJ29,(ROUND(((VLOOKUP(M29,Datos!$B$25:$C$29,2,FALSE)*Datos!$B$32)+(VLOOKUP(N29,Datos!$B$25:$C$29,2,FALSE)*Datos!$C$32)+(VLOOKUP(O29,Datos!$B$25:$C$29,2,FALSE)*Datos!$D$32))*5,0)))</f>
        <v>#N/A</v>
      </c>
      <c r="AR29" s="492" t="e">
        <f>IF(AQ29=1,"Insignificante",IF(AQ29=2,"Menor",IF(AQ29=3,"Moderado",IF(AQ29=4,"Mayor","Catastrófico"))))</f>
        <v>#N/A</v>
      </c>
      <c r="AS29" s="493" t="e">
        <f>_xlfn.NUMBERVALUE(CONCATENATE(AO29,AQ29),"##")</f>
        <v>#N/A</v>
      </c>
      <c r="AT29" s="494" t="e">
        <f>VLOOKUP(AS29,Datos!$I$37:$J$61,2,FALSE)</f>
        <v>#N/A</v>
      </c>
      <c r="AU29" s="186"/>
      <c r="AV29" s="187"/>
      <c r="AW29" s="187"/>
      <c r="AX29" s="188"/>
      <c r="AY29" s="188"/>
      <c r="AZ29" s="188"/>
      <c r="BA29" s="188"/>
      <c r="BB29" s="185"/>
      <c r="BC29" s="145" t="e">
        <f>IF(AX29=Datos!$C$63,Datos!$C$73,IF(AX29=Datos!$C$64,Datos!$C$74,IF(AX29=Datos!$C$65,Datos!$C$75,"Revisar")))+IF(AY29=Datos!$D$63,Datos!$D$73,IF(AY29=Datos!$D$64,Datos!$D$74,"Revisar"))+IF(AZ29=Datos!$E$63,Datos!$E$73,IF(AZ29=Datos!$E$64,Datos!$E$74,"Revisar"))+IF(BB29=Datos!$G$63,Datos!$G$73,IF(BB29=Datos!$G$64,Datos!$G$74,IF(BB29=Datos!$G$65,Datos!$G$75,"Revisar")))</f>
        <v>#VALUE!</v>
      </c>
      <c r="BD29" s="145">
        <f>IF(AX29=Datos!$C$65,BC29,0)</f>
        <v>0</v>
      </c>
      <c r="BE29" s="145">
        <f>IF(OR(AX29=Datos!$C$63,AX29=Datos!$C$64),BC29,0)</f>
        <v>0</v>
      </c>
      <c r="BF29" s="447">
        <f>IF(ROUND(AO29-SUM(BE29:BE32),0)&lt;=0,1,ROUND(AO29-SUM(BE29:BE32),0))</f>
        <v>1</v>
      </c>
      <c r="BG29" s="491" t="str">
        <f>IF(E29="Corrupción",(IF(BF29=1,"Rara Vez",IF(BF29=2,"Improbable",IF(BF29=3,"Posible",IF(BF29=4,"Probable","Seguro"))))),IF(BF29=1,"Muy Baja",IF(BF29=2,"Baja",IF(BF29=3,"Media",IF(BF29=4,"Alta","Muy Alta")))))</f>
        <v>Muy Baja</v>
      </c>
      <c r="BH29" s="447" t="e">
        <f>ROUND(AQ29-SUM(BD29:BD32),0)</f>
        <v>#N/A</v>
      </c>
      <c r="BI29" s="447" t="e">
        <f>IF(BH29=1,"Insignificante",IF(BH29=2,"Menor",IF(BH29=3,"Moderado",IF(BH29=4,"Mayor","Catastrófico"))))</f>
        <v>#N/A</v>
      </c>
      <c r="BJ29" s="450" t="e">
        <f>_xlfn.NUMBERVALUE(CONCATENATE(BF29,BH29),"##")</f>
        <v>#N/A</v>
      </c>
      <c r="BK29" s="453" t="e">
        <f>+VLOOKUP(BJ29,Datos!$I$37:$J$65,2,FALSE)</f>
        <v>#N/A</v>
      </c>
      <c r="BL29" s="456"/>
      <c r="BM29" s="189"/>
      <c r="BN29" s="185"/>
      <c r="BO29" s="185"/>
      <c r="BP29" s="185"/>
      <c r="BQ29" s="190"/>
    </row>
    <row r="30" spans="1:69" ht="15.65" hidden="1" customHeight="1" x14ac:dyDescent="0.35">
      <c r="A30" s="476"/>
      <c r="B30" s="479"/>
      <c r="C30" s="457"/>
      <c r="D30" s="482"/>
      <c r="E30" s="457"/>
      <c r="F30" s="460"/>
      <c r="G30" s="460"/>
      <c r="H30" s="484"/>
      <c r="I30" s="484"/>
      <c r="J30" s="484"/>
      <c r="K30" s="487"/>
      <c r="L30" s="460"/>
      <c r="M30" s="460"/>
      <c r="N30" s="460"/>
      <c r="O30" s="460"/>
      <c r="P30" s="460"/>
      <c r="Q30" s="460"/>
      <c r="R30" s="460"/>
      <c r="S30" s="460"/>
      <c r="T30" s="460"/>
      <c r="U30" s="460"/>
      <c r="V30" s="460"/>
      <c r="W30" s="460"/>
      <c r="X30" s="460"/>
      <c r="Y30" s="460"/>
      <c r="Z30" s="460"/>
      <c r="AA30" s="460"/>
      <c r="AB30" s="460"/>
      <c r="AC30" s="460"/>
      <c r="AD30" s="460"/>
      <c r="AE30" s="460"/>
      <c r="AF30" s="460"/>
      <c r="AG30" s="460"/>
      <c r="AH30" s="460"/>
      <c r="AI30" s="463"/>
      <c r="AJ30" s="466"/>
      <c r="AK30" s="466"/>
      <c r="AL30" s="463"/>
      <c r="AM30" s="463"/>
      <c r="AN30" s="463"/>
      <c r="AO30" s="448"/>
      <c r="AP30" s="448"/>
      <c r="AQ30" s="448"/>
      <c r="AR30" s="468"/>
      <c r="AS30" s="470"/>
      <c r="AT30" s="473"/>
      <c r="AU30" s="192"/>
      <c r="AV30" s="193"/>
      <c r="AW30" s="193"/>
      <c r="AX30" s="194"/>
      <c r="AY30" s="194"/>
      <c r="AZ30" s="194"/>
      <c r="BA30" s="194"/>
      <c r="BB30" s="191"/>
      <c r="BC30" s="195" t="e">
        <f>IF(AX30=Datos!$C$63,Datos!$C$73,IF(AX30=Datos!$C$64,Datos!$C$74,IF(AX30=Datos!$C$65,Datos!$C$75,"Revisar")))+IF(AY30=Datos!$D$63,Datos!$D$73,IF(AY30=Datos!$D$64,Datos!$D$74,"Revisar"))+IF(AZ30=Datos!$E$63,Datos!$E$73,IF(AZ30=Datos!$E$64,Datos!$E$74,"Revisar"))+IF(BB30=Datos!$G$63,Datos!$G$73,IF(BB30=Datos!$G$64,Datos!$G$74,IF(BB30=Datos!$G$65,Datos!$G$75,"Revisar")))</f>
        <v>#VALUE!</v>
      </c>
      <c r="BD30" s="195">
        <f>IF(AX30=Datos!$C$65,BC30,0)</f>
        <v>0</v>
      </c>
      <c r="BE30" s="195">
        <f>IF(OR(AX30=Datos!$C$63,AX30=Datos!$C$64),BC30,0)</f>
        <v>0</v>
      </c>
      <c r="BF30" s="448"/>
      <c r="BG30" s="448"/>
      <c r="BH30" s="448"/>
      <c r="BI30" s="448"/>
      <c r="BJ30" s="451"/>
      <c r="BK30" s="454"/>
      <c r="BL30" s="457"/>
      <c r="BM30" s="196"/>
      <c r="BN30" s="191"/>
      <c r="BO30" s="191"/>
      <c r="BP30" s="191"/>
      <c r="BQ30" s="197"/>
    </row>
    <row r="31" spans="1:69" ht="43.5" hidden="1" customHeight="1" x14ac:dyDescent="0.35">
      <c r="A31" s="476"/>
      <c r="B31" s="479"/>
      <c r="C31" s="457"/>
      <c r="D31" s="482"/>
      <c r="E31" s="457"/>
      <c r="F31" s="460"/>
      <c r="G31" s="460"/>
      <c r="H31" s="484"/>
      <c r="I31" s="484"/>
      <c r="J31" s="484"/>
      <c r="K31" s="487"/>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3"/>
      <c r="AJ31" s="466"/>
      <c r="AK31" s="466"/>
      <c r="AL31" s="463"/>
      <c r="AM31" s="463"/>
      <c r="AN31" s="463"/>
      <c r="AO31" s="448"/>
      <c r="AP31" s="448"/>
      <c r="AQ31" s="448"/>
      <c r="AR31" s="468"/>
      <c r="AS31" s="470"/>
      <c r="AT31" s="473"/>
      <c r="AU31" s="199"/>
      <c r="AV31" s="193"/>
      <c r="AW31" s="193"/>
      <c r="AX31" s="194"/>
      <c r="AY31" s="194"/>
      <c r="AZ31" s="194"/>
      <c r="BA31" s="194"/>
      <c r="BB31" s="191"/>
      <c r="BC31" s="195" t="e">
        <f>IF(AX31=Datos!$C$63,Datos!$C$73,IF(AX31=Datos!$C$64,Datos!$C$74,IF(AX31=Datos!$C$65,Datos!$C$75,"Revisar")))+IF(AY31=Datos!$D$63,Datos!$D$73,IF(AY31=Datos!$D$64,Datos!$D$74,"Revisar"))+IF(AZ31=Datos!$E$63,Datos!$E$73,IF(AZ31=Datos!$E$64,Datos!$E$74,"Revisar"))+IF(BB31=Datos!$G$63,Datos!$G$73,IF(BB31=Datos!$G$64,Datos!$G$74,IF(BB31=Datos!$G$65,Datos!$G$75,"Revisar")))</f>
        <v>#VALUE!</v>
      </c>
      <c r="BD31" s="195">
        <f>IF(AX31=Datos!$C$65,BC31,0)</f>
        <v>0</v>
      </c>
      <c r="BE31" s="195">
        <f>IF(OR(AX31=Datos!$C$63,AX31=Datos!$C$64),BC31,0)</f>
        <v>0</v>
      </c>
      <c r="BF31" s="448"/>
      <c r="BG31" s="448"/>
      <c r="BH31" s="448"/>
      <c r="BI31" s="448"/>
      <c r="BJ31" s="451"/>
      <c r="BK31" s="454"/>
      <c r="BL31" s="457"/>
      <c r="BM31" s="200"/>
      <c r="BN31" s="200"/>
      <c r="BO31" s="200"/>
      <c r="BP31" s="200"/>
      <c r="BQ31" s="201"/>
    </row>
    <row r="32" spans="1:69" ht="43.5" hidden="1" customHeight="1" thickBot="1" x14ac:dyDescent="0.4">
      <c r="A32" s="477"/>
      <c r="B32" s="480"/>
      <c r="C32" s="458"/>
      <c r="D32" s="483"/>
      <c r="E32" s="458"/>
      <c r="F32" s="461"/>
      <c r="G32" s="461"/>
      <c r="H32" s="485"/>
      <c r="I32" s="485"/>
      <c r="J32" s="485"/>
      <c r="K32" s="488"/>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4"/>
      <c r="AJ32" s="467"/>
      <c r="AK32" s="467"/>
      <c r="AL32" s="464"/>
      <c r="AM32" s="464"/>
      <c r="AN32" s="464"/>
      <c r="AO32" s="449"/>
      <c r="AP32" s="449"/>
      <c r="AQ32" s="449"/>
      <c r="AR32" s="469"/>
      <c r="AS32" s="471"/>
      <c r="AT32" s="474"/>
      <c r="AU32" s="203"/>
      <c r="AV32" s="204"/>
      <c r="AW32" s="204"/>
      <c r="AX32" s="205"/>
      <c r="AY32" s="205"/>
      <c r="AZ32" s="205"/>
      <c r="BA32" s="205"/>
      <c r="BB32" s="202"/>
      <c r="BC32" s="206" t="e">
        <f>IF(AX32=Datos!$C$63,Datos!$C$73,IF(AX32=Datos!$C$64,Datos!$C$74,IF(AX32=Datos!$C$65,Datos!$C$75,"Revisar")))+IF(AY32=Datos!$D$63,Datos!$D$73,IF(AY32=Datos!$D$64,Datos!$D$74,"Revisar"))+IF(AZ32=Datos!$E$63,Datos!$E$73,IF(AZ32=Datos!$E$64,Datos!$E$74,"Revisar"))+IF(BB32=Datos!$G$63,Datos!$G$73,IF(BB32=Datos!$G$64,Datos!$G$74,IF(BB32=Datos!$G$65,Datos!$G$75,"Revisar")))</f>
        <v>#VALUE!</v>
      </c>
      <c r="BD32" s="206">
        <f>IF(AX32=Datos!$C$65,BC32,0)</f>
        <v>0</v>
      </c>
      <c r="BE32" s="206">
        <f>IF(OR(AX32=Datos!$C$63,AX32=Datos!$C$64),BC32,0)</f>
        <v>0</v>
      </c>
      <c r="BF32" s="449"/>
      <c r="BG32" s="449"/>
      <c r="BH32" s="449"/>
      <c r="BI32" s="449"/>
      <c r="BJ32" s="452"/>
      <c r="BK32" s="455"/>
      <c r="BL32" s="458"/>
      <c r="BM32" s="207"/>
      <c r="BN32" s="207"/>
      <c r="BO32" s="207"/>
      <c r="BP32" s="207"/>
      <c r="BQ32" s="208"/>
    </row>
    <row r="33" spans="1:69" s="138" customFormat="1" ht="15.65" hidden="1" customHeight="1" x14ac:dyDescent="0.3">
      <c r="A33" s="496"/>
      <c r="B33" s="497"/>
      <c r="C33" s="498"/>
      <c r="D33" s="499"/>
      <c r="E33" s="498"/>
      <c r="F33" s="495"/>
      <c r="G33" s="495"/>
      <c r="H33" s="500"/>
      <c r="I33" s="500"/>
      <c r="J33" s="500"/>
      <c r="K33" s="501" t="str">
        <f>CONCATENATE(H33," ",I33," ",J33)</f>
        <v xml:space="preserve">  </v>
      </c>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89">
        <f>COUNTIF(P33:AH36,"Si")</f>
        <v>0</v>
      </c>
      <c r="AJ33" s="490">
        <f>IF((COUNTIF(O33:AH36,"Si"))&lt;=0,0,(IF((COUNTIF(O33:AH36,"Si"))&lt;=5,3,(IF(COUNTIF(O33:AH36,"Si")&lt;=11,4,5)))))</f>
        <v>0</v>
      </c>
      <c r="AK33" s="490">
        <f>IF((COUNTIF(O33:AH36,"Si"))&lt;=0,0,(IF((COUNTIF(O33:AH36,"Si"))&lt;=5,"MODERADO",(IF(COUNTIF(O33:AH36,"Si")&lt;=11,"ALTO","EXTREMO")))))</f>
        <v>0</v>
      </c>
      <c r="AL33" s="489"/>
      <c r="AM33" s="489"/>
      <c r="AN33" s="489" t="str">
        <f t="shared" ref="AN33" si="9">IF(AM33="Rara vez",1,(IF(AM33="Improbable",2,(IF(AM33="Posible",3,IF(AM33="Probable",4,IF(AM33="Seguro",5,"Revisar")))))))</f>
        <v>Revisar</v>
      </c>
      <c r="AO33" s="491">
        <f t="shared" ref="AO33" si="10">IF(E33="Corrupción",AN33,IF(AL33&lt;=2,1,IF(AL33&lt;=24,2,IF(AL33&lt;=500,3,IF(AL33&lt;=5000,4,IF(AL33&gt;5000,5,"Revisar"))))))</f>
        <v>1</v>
      </c>
      <c r="AP33" s="491" t="str">
        <f t="shared" ref="AP33" si="11">IF(E33="Corrupción",(IF(AO33=1,"Rara Vez",IF(AO33=2,"Improbable",IF(AO33=3,"Posible",IF(AO33=4,"Probable",IF(AO33=5,"Seguro","Revisar")))))),IF(AO33=1,"Muy Baja",IF(AO33=2,"Baja",IF(AO33=3,"Media",IF(AO33=4,"Alta","Muy Alta")))))</f>
        <v>Muy Baja</v>
      </c>
      <c r="AQ33" s="491" t="e">
        <f>IF(E33="Corrupción",AJ33,(ROUND(((VLOOKUP(M33,Datos!$B$25:$C$29,2,FALSE)*Datos!$B$32)+(VLOOKUP(N33,Datos!$B$25:$C$29,2,FALSE)*Datos!$C$32)+(VLOOKUP(O33,Datos!$B$25:$C$29,2,FALSE)*Datos!$D$32))*5,0)))</f>
        <v>#N/A</v>
      </c>
      <c r="AR33" s="492" t="e">
        <f>IF(AQ33=1,"Insignificante",IF(AQ33=2,"Menor",IF(AQ33=3,"Moderado",IF(AQ33=4,"Mayor","Catastrófico"))))</f>
        <v>#N/A</v>
      </c>
      <c r="AS33" s="493" t="e">
        <f>_xlfn.NUMBERVALUE(CONCATENATE(AO33,AQ33),"##")</f>
        <v>#N/A</v>
      </c>
      <c r="AT33" s="494" t="e">
        <f>VLOOKUP(AS33,Datos!$I$37:$J$61,2,FALSE)</f>
        <v>#N/A</v>
      </c>
      <c r="AU33" s="186"/>
      <c r="AV33" s="187"/>
      <c r="AW33" s="187"/>
      <c r="AX33" s="188"/>
      <c r="AY33" s="188"/>
      <c r="AZ33" s="188"/>
      <c r="BA33" s="188"/>
      <c r="BB33" s="185"/>
      <c r="BC33" s="145" t="e">
        <f>IF(AX33=Datos!$C$63,Datos!$C$73,IF(AX33=Datos!$C$64,Datos!$C$74,IF(AX33=Datos!$C$65,Datos!$C$75,"Revisar")))+IF(AY33=Datos!$D$63,Datos!$D$73,IF(AY33=Datos!$D$64,Datos!$D$74,"Revisar"))+IF(AZ33=Datos!$E$63,Datos!$E$73,IF(AZ33=Datos!$E$64,Datos!$E$74,"Revisar"))+IF(BB33=Datos!$G$63,Datos!$G$73,IF(BB33=Datos!$G$64,Datos!$G$74,IF(BB33=Datos!$G$65,Datos!$G$75,"Revisar")))</f>
        <v>#VALUE!</v>
      </c>
      <c r="BD33" s="145">
        <f>IF(AX33=Datos!$C$65,BC33,0)</f>
        <v>0</v>
      </c>
      <c r="BE33" s="145">
        <f>IF(OR(AX33=Datos!$C$63,AX33=Datos!$C$64),BC33,0)</f>
        <v>0</v>
      </c>
      <c r="BF33" s="447">
        <f>IF(ROUND(AO33-SUM(BE33:BE36),0)&lt;=0,1,ROUND(AO33-SUM(BE33:BE36),0))</f>
        <v>1</v>
      </c>
      <c r="BG33" s="491" t="str">
        <f>IF(E33="Corrupción",(IF(BF33=1,"Rara Vez",IF(BF33=2,"Improbable",IF(BF33=3,"Posible",IF(BF33=4,"Probable","Seguro"))))),IF(BF33=1,"Muy Baja",IF(BF33=2,"Baja",IF(BF33=3,"Media",IF(BF33=4,"Alta","Muy Alta")))))</f>
        <v>Muy Baja</v>
      </c>
      <c r="BH33" s="447" t="e">
        <f>ROUND(AQ33-SUM(BD33:BD36),0)</f>
        <v>#N/A</v>
      </c>
      <c r="BI33" s="447" t="e">
        <f>IF(BH33=1,"Insignificante",IF(BH33=2,"Menor",IF(BH33=3,"Moderado",IF(BH33=4,"Mayor","Catastrófico"))))</f>
        <v>#N/A</v>
      </c>
      <c r="BJ33" s="450" t="e">
        <f>_xlfn.NUMBERVALUE(CONCATENATE(BF33,BH33),"##")</f>
        <v>#N/A</v>
      </c>
      <c r="BK33" s="453" t="e">
        <f>+VLOOKUP(BJ33,Datos!$I$37:$J$65,2,FALSE)</f>
        <v>#N/A</v>
      </c>
      <c r="BL33" s="456"/>
      <c r="BM33" s="189"/>
      <c r="BN33" s="185"/>
      <c r="BO33" s="185"/>
      <c r="BP33" s="185"/>
      <c r="BQ33" s="190"/>
    </row>
    <row r="34" spans="1:69" ht="15.65" hidden="1" customHeight="1" x14ac:dyDescent="0.35">
      <c r="A34" s="476"/>
      <c r="B34" s="479"/>
      <c r="C34" s="457"/>
      <c r="D34" s="482"/>
      <c r="E34" s="457"/>
      <c r="F34" s="460"/>
      <c r="G34" s="460"/>
      <c r="H34" s="484"/>
      <c r="I34" s="484"/>
      <c r="J34" s="484"/>
      <c r="K34" s="487"/>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3"/>
      <c r="AJ34" s="466"/>
      <c r="AK34" s="466"/>
      <c r="AL34" s="463"/>
      <c r="AM34" s="463"/>
      <c r="AN34" s="463"/>
      <c r="AO34" s="448"/>
      <c r="AP34" s="448"/>
      <c r="AQ34" s="448"/>
      <c r="AR34" s="468"/>
      <c r="AS34" s="470"/>
      <c r="AT34" s="473"/>
      <c r="AU34" s="192"/>
      <c r="AV34" s="193"/>
      <c r="AW34" s="193"/>
      <c r="AX34" s="194"/>
      <c r="AY34" s="194"/>
      <c r="AZ34" s="194"/>
      <c r="BA34" s="194"/>
      <c r="BB34" s="191"/>
      <c r="BC34" s="195" t="e">
        <f>IF(AX34=Datos!$C$63,Datos!$C$73,IF(AX34=Datos!$C$64,Datos!$C$74,IF(AX34=Datos!$C$65,Datos!$C$75,"Revisar")))+IF(AY34=Datos!$D$63,Datos!$D$73,IF(AY34=Datos!$D$64,Datos!$D$74,"Revisar"))+IF(AZ34=Datos!$E$63,Datos!$E$73,IF(AZ34=Datos!$E$64,Datos!$E$74,"Revisar"))+IF(BB34=Datos!$G$63,Datos!$G$73,IF(BB34=Datos!$G$64,Datos!$G$74,IF(BB34=Datos!$G$65,Datos!$G$75,"Revisar")))</f>
        <v>#VALUE!</v>
      </c>
      <c r="BD34" s="195">
        <f>IF(AX34=Datos!$C$65,BC34,0)</f>
        <v>0</v>
      </c>
      <c r="BE34" s="195">
        <f>IF(OR(AX34=Datos!$C$63,AX34=Datos!$C$64),BC34,0)</f>
        <v>0</v>
      </c>
      <c r="BF34" s="448"/>
      <c r="BG34" s="448"/>
      <c r="BH34" s="448"/>
      <c r="BI34" s="448"/>
      <c r="BJ34" s="451"/>
      <c r="BK34" s="454"/>
      <c r="BL34" s="457"/>
      <c r="BM34" s="196"/>
      <c r="BN34" s="191"/>
      <c r="BO34" s="191"/>
      <c r="BP34" s="191"/>
      <c r="BQ34" s="197"/>
    </row>
    <row r="35" spans="1:69" ht="43.5" hidden="1" customHeight="1" x14ac:dyDescent="0.35">
      <c r="A35" s="476"/>
      <c r="B35" s="479"/>
      <c r="C35" s="457"/>
      <c r="D35" s="482"/>
      <c r="E35" s="457"/>
      <c r="F35" s="460"/>
      <c r="G35" s="460"/>
      <c r="H35" s="484"/>
      <c r="I35" s="484"/>
      <c r="J35" s="484"/>
      <c r="K35" s="487"/>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3"/>
      <c r="AJ35" s="466"/>
      <c r="AK35" s="466"/>
      <c r="AL35" s="463"/>
      <c r="AM35" s="463"/>
      <c r="AN35" s="463"/>
      <c r="AO35" s="448"/>
      <c r="AP35" s="448"/>
      <c r="AQ35" s="448"/>
      <c r="AR35" s="468"/>
      <c r="AS35" s="470"/>
      <c r="AT35" s="473"/>
      <c r="AU35" s="199"/>
      <c r="AV35" s="193"/>
      <c r="AW35" s="193"/>
      <c r="AX35" s="194"/>
      <c r="AY35" s="194"/>
      <c r="AZ35" s="194"/>
      <c r="BA35" s="194"/>
      <c r="BB35" s="191"/>
      <c r="BC35" s="195" t="e">
        <f>IF(AX35=Datos!$C$63,Datos!$C$73,IF(AX35=Datos!$C$64,Datos!$C$74,IF(AX35=Datos!$C$65,Datos!$C$75,"Revisar")))+IF(AY35=Datos!$D$63,Datos!$D$73,IF(AY35=Datos!$D$64,Datos!$D$74,"Revisar"))+IF(AZ35=Datos!$E$63,Datos!$E$73,IF(AZ35=Datos!$E$64,Datos!$E$74,"Revisar"))+IF(BB35=Datos!$G$63,Datos!$G$73,IF(BB35=Datos!$G$64,Datos!$G$74,IF(BB35=Datos!$G$65,Datos!$G$75,"Revisar")))</f>
        <v>#VALUE!</v>
      </c>
      <c r="BD35" s="195">
        <f>IF(AX35=Datos!$C$65,BC35,0)</f>
        <v>0</v>
      </c>
      <c r="BE35" s="195">
        <f>IF(OR(AX35=Datos!$C$63,AX35=Datos!$C$64),BC35,0)</f>
        <v>0</v>
      </c>
      <c r="BF35" s="448"/>
      <c r="BG35" s="448"/>
      <c r="BH35" s="448"/>
      <c r="BI35" s="448"/>
      <c r="BJ35" s="451"/>
      <c r="BK35" s="454"/>
      <c r="BL35" s="457"/>
      <c r="BM35" s="200"/>
      <c r="BN35" s="200"/>
      <c r="BO35" s="200"/>
      <c r="BP35" s="200"/>
      <c r="BQ35" s="201"/>
    </row>
    <row r="36" spans="1:69" ht="43.5" hidden="1" customHeight="1" thickBot="1" x14ac:dyDescent="0.4">
      <c r="A36" s="477"/>
      <c r="B36" s="480"/>
      <c r="C36" s="458"/>
      <c r="D36" s="483"/>
      <c r="E36" s="458"/>
      <c r="F36" s="461"/>
      <c r="G36" s="461"/>
      <c r="H36" s="485"/>
      <c r="I36" s="485"/>
      <c r="J36" s="485"/>
      <c r="K36" s="488"/>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4"/>
      <c r="AJ36" s="467"/>
      <c r="AK36" s="467"/>
      <c r="AL36" s="464"/>
      <c r="AM36" s="464"/>
      <c r="AN36" s="464"/>
      <c r="AO36" s="449"/>
      <c r="AP36" s="449"/>
      <c r="AQ36" s="449"/>
      <c r="AR36" s="469"/>
      <c r="AS36" s="471"/>
      <c r="AT36" s="474"/>
      <c r="AU36" s="203"/>
      <c r="AV36" s="204"/>
      <c r="AW36" s="204"/>
      <c r="AX36" s="205"/>
      <c r="AY36" s="205"/>
      <c r="AZ36" s="205"/>
      <c r="BA36" s="205"/>
      <c r="BB36" s="202"/>
      <c r="BC36" s="206" t="e">
        <f>IF(AX36=Datos!$C$63,Datos!$C$73,IF(AX36=Datos!$C$64,Datos!$C$74,IF(AX36=Datos!$C$65,Datos!$C$75,"Revisar")))+IF(AY36=Datos!$D$63,Datos!$D$73,IF(AY36=Datos!$D$64,Datos!$D$74,"Revisar"))+IF(AZ36=Datos!$E$63,Datos!$E$73,IF(AZ36=Datos!$E$64,Datos!$E$74,"Revisar"))+IF(BB36=Datos!$G$63,Datos!$G$73,IF(BB36=Datos!$G$64,Datos!$G$74,IF(BB36=Datos!$G$65,Datos!$G$75,"Revisar")))</f>
        <v>#VALUE!</v>
      </c>
      <c r="BD36" s="206">
        <f>IF(AX36=Datos!$C$65,BC36,0)</f>
        <v>0</v>
      </c>
      <c r="BE36" s="206">
        <f>IF(OR(AX36=Datos!$C$63,AX36=Datos!$C$64),BC36,0)</f>
        <v>0</v>
      </c>
      <c r="BF36" s="449"/>
      <c r="BG36" s="449"/>
      <c r="BH36" s="449"/>
      <c r="BI36" s="449"/>
      <c r="BJ36" s="452"/>
      <c r="BK36" s="455"/>
      <c r="BL36" s="458"/>
      <c r="BM36" s="207"/>
      <c r="BN36" s="207"/>
      <c r="BO36" s="207"/>
      <c r="BP36" s="207"/>
      <c r="BQ36" s="208"/>
    </row>
    <row r="37" spans="1:69" s="138" customFormat="1" ht="15.65" hidden="1" customHeight="1" x14ac:dyDescent="0.3">
      <c r="A37" s="496"/>
      <c r="B37" s="497"/>
      <c r="C37" s="498"/>
      <c r="D37" s="499"/>
      <c r="E37" s="498"/>
      <c r="F37" s="495"/>
      <c r="G37" s="495"/>
      <c r="H37" s="500"/>
      <c r="I37" s="500"/>
      <c r="J37" s="500"/>
      <c r="K37" s="501" t="str">
        <f>CONCATENATE(H37," ",I37," ",J37)</f>
        <v xml:space="preserve">  </v>
      </c>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89">
        <f>COUNTIF(P37:AH40,"Si")</f>
        <v>0</v>
      </c>
      <c r="AJ37" s="490">
        <f>IF((COUNTIF(O37:AH40,"Si"))&lt;=0,0,(IF((COUNTIF(O37:AH40,"Si"))&lt;=5,3,(IF(COUNTIF(O37:AH40,"Si")&lt;=11,4,5)))))</f>
        <v>0</v>
      </c>
      <c r="AK37" s="490">
        <f>IF((COUNTIF(O37:AH40,"Si"))&lt;=0,0,(IF((COUNTIF(O37:AH40,"Si"))&lt;=5,"MODERADO",(IF(COUNTIF(O37:AH40,"Si")&lt;=11,"ALTO","EXTREMO")))))</f>
        <v>0</v>
      </c>
      <c r="AL37" s="489"/>
      <c r="AM37" s="489"/>
      <c r="AN37" s="489" t="str">
        <f t="shared" ref="AN37" si="12">IF(AM37="Rara vez",1,(IF(AM37="Improbable",2,(IF(AM37="Posible",3,IF(AM37="Probable",4,IF(AM37="Seguro",5,"Revisar")))))))</f>
        <v>Revisar</v>
      </c>
      <c r="AO37" s="491">
        <f t="shared" ref="AO37" si="13">IF(E37="Corrupción",AN37,IF(AL37&lt;=2,1,IF(AL37&lt;=24,2,IF(AL37&lt;=500,3,IF(AL37&lt;=5000,4,IF(AL37&gt;5000,5,"Revisar"))))))</f>
        <v>1</v>
      </c>
      <c r="AP37" s="491" t="str">
        <f t="shared" ref="AP37" si="14">IF(E37="Corrupción",(IF(AO37=1,"Rara Vez",IF(AO37=2,"Improbable",IF(AO37=3,"Posible",IF(AO37=4,"Probable",IF(AO37=5,"Seguro","Revisar")))))),IF(AO37=1,"Muy Baja",IF(AO37=2,"Baja",IF(AO37=3,"Media",IF(AO37=4,"Alta","Muy Alta")))))</f>
        <v>Muy Baja</v>
      </c>
      <c r="AQ37" s="491" t="e">
        <f>IF(E37="Corrupción",AJ37,(ROUND(((VLOOKUP(M37,Datos!$B$25:$C$29,2,FALSE)*Datos!$B$32)+(VLOOKUP(N37,Datos!$B$25:$C$29,2,FALSE)*Datos!$C$32)+(VLOOKUP(O37,Datos!$B$25:$C$29,2,FALSE)*Datos!$D$32))*5,0)))</f>
        <v>#N/A</v>
      </c>
      <c r="AR37" s="492" t="e">
        <f>IF(AQ37=1,"Insignificante",IF(AQ37=2,"Menor",IF(AQ37=3,"Moderado",IF(AQ37=4,"Mayor","Catastrófico"))))</f>
        <v>#N/A</v>
      </c>
      <c r="AS37" s="493" t="e">
        <f>_xlfn.NUMBERVALUE(CONCATENATE(AO37,AQ37),"##")</f>
        <v>#N/A</v>
      </c>
      <c r="AT37" s="494" t="e">
        <f>VLOOKUP(AS37,Datos!$I$37:$J$61,2,FALSE)</f>
        <v>#N/A</v>
      </c>
      <c r="AU37" s="186"/>
      <c r="AV37" s="187"/>
      <c r="AW37" s="187"/>
      <c r="AX37" s="188"/>
      <c r="AY37" s="188"/>
      <c r="AZ37" s="188"/>
      <c r="BA37" s="188"/>
      <c r="BB37" s="185"/>
      <c r="BC37" s="145" t="e">
        <f>IF(AX37=Datos!$C$63,Datos!$C$73,IF(AX37=Datos!$C$64,Datos!$C$74,IF(AX37=Datos!$C$65,Datos!$C$75,"Revisar")))+IF(AY37=Datos!$D$63,Datos!$D$73,IF(AY37=Datos!$D$64,Datos!$D$74,"Revisar"))+IF(AZ37=Datos!$E$63,Datos!$E$73,IF(AZ37=Datos!$E$64,Datos!$E$74,"Revisar"))+IF(BB37=Datos!$G$63,Datos!$G$73,IF(BB37=Datos!$G$64,Datos!$G$74,IF(BB37=Datos!$G$65,Datos!$G$75,"Revisar")))</f>
        <v>#VALUE!</v>
      </c>
      <c r="BD37" s="145">
        <f>IF(AX37=Datos!$C$65,BC37,0)</f>
        <v>0</v>
      </c>
      <c r="BE37" s="145">
        <f>IF(OR(AX37=Datos!$C$63,AX37=Datos!$C$64),BC37,0)</f>
        <v>0</v>
      </c>
      <c r="BF37" s="447">
        <f>IF(ROUND(AO37-SUM(BE37:BE40),0)&lt;=0,1,ROUND(AO37-SUM(BE37:BE40),0))</f>
        <v>1</v>
      </c>
      <c r="BG37" s="491" t="str">
        <f>IF(E37="Corrupción",(IF(BF37=1,"Rara Vez",IF(BF37=2,"Improbable",IF(BF37=3,"Posible",IF(BF37=4,"Probable","Seguro"))))),IF(BF37=1,"Muy Baja",IF(BF37=2,"Baja",IF(BF37=3,"Media",IF(BF37=4,"Alta","Muy Alta")))))</f>
        <v>Muy Baja</v>
      </c>
      <c r="BH37" s="447" t="e">
        <f>ROUND(AQ37-SUM(BD37:BD40),0)</f>
        <v>#N/A</v>
      </c>
      <c r="BI37" s="447" t="e">
        <f>IF(BH37=1,"Insignificante",IF(BH37=2,"Menor",IF(BH37=3,"Moderado",IF(BH37=4,"Mayor","Catastrófico"))))</f>
        <v>#N/A</v>
      </c>
      <c r="BJ37" s="450" t="e">
        <f>_xlfn.NUMBERVALUE(CONCATENATE(BF37,BH37),"##")</f>
        <v>#N/A</v>
      </c>
      <c r="BK37" s="453" t="e">
        <f>+VLOOKUP(BJ37,Datos!$I$37:$J$65,2,FALSE)</f>
        <v>#N/A</v>
      </c>
      <c r="BL37" s="456"/>
      <c r="BM37" s="189"/>
      <c r="BN37" s="185"/>
      <c r="BO37" s="185"/>
      <c r="BP37" s="185"/>
      <c r="BQ37" s="190"/>
    </row>
    <row r="38" spans="1:69" ht="15.65" hidden="1" customHeight="1" x14ac:dyDescent="0.35">
      <c r="A38" s="476"/>
      <c r="B38" s="479"/>
      <c r="C38" s="457"/>
      <c r="D38" s="482"/>
      <c r="E38" s="457"/>
      <c r="F38" s="460"/>
      <c r="G38" s="460"/>
      <c r="H38" s="484"/>
      <c r="I38" s="484"/>
      <c r="J38" s="484"/>
      <c r="K38" s="487"/>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3"/>
      <c r="AJ38" s="466"/>
      <c r="AK38" s="466"/>
      <c r="AL38" s="463"/>
      <c r="AM38" s="463"/>
      <c r="AN38" s="463"/>
      <c r="AO38" s="448"/>
      <c r="AP38" s="448"/>
      <c r="AQ38" s="448"/>
      <c r="AR38" s="468"/>
      <c r="AS38" s="470"/>
      <c r="AT38" s="473"/>
      <c r="AU38" s="192"/>
      <c r="AV38" s="193"/>
      <c r="AW38" s="193"/>
      <c r="AX38" s="194"/>
      <c r="AY38" s="194"/>
      <c r="AZ38" s="194"/>
      <c r="BA38" s="194"/>
      <c r="BB38" s="191"/>
      <c r="BC38" s="195" t="e">
        <f>IF(AX38=Datos!$C$63,Datos!$C$73,IF(AX38=Datos!$C$64,Datos!$C$74,IF(AX38=Datos!$C$65,Datos!$C$75,"Revisar")))+IF(AY38=Datos!$D$63,Datos!$D$73,IF(AY38=Datos!$D$64,Datos!$D$74,"Revisar"))+IF(AZ38=Datos!$E$63,Datos!$E$73,IF(AZ38=Datos!$E$64,Datos!$E$74,"Revisar"))+IF(BB38=Datos!$G$63,Datos!$G$73,IF(BB38=Datos!$G$64,Datos!$G$74,IF(BB38=Datos!$G$65,Datos!$G$75,"Revisar")))</f>
        <v>#VALUE!</v>
      </c>
      <c r="BD38" s="195">
        <f>IF(AX38=Datos!$C$65,BC38,0)</f>
        <v>0</v>
      </c>
      <c r="BE38" s="195">
        <f>IF(OR(AX38=Datos!$C$63,AX38=Datos!$C$64),BC38,0)</f>
        <v>0</v>
      </c>
      <c r="BF38" s="448"/>
      <c r="BG38" s="448"/>
      <c r="BH38" s="448"/>
      <c r="BI38" s="448"/>
      <c r="BJ38" s="451"/>
      <c r="BK38" s="454"/>
      <c r="BL38" s="457"/>
      <c r="BM38" s="196"/>
      <c r="BN38" s="191"/>
      <c r="BO38" s="191"/>
      <c r="BP38" s="191"/>
      <c r="BQ38" s="197"/>
    </row>
    <row r="39" spans="1:69" ht="43.5" hidden="1" customHeight="1" x14ac:dyDescent="0.35">
      <c r="A39" s="476"/>
      <c r="B39" s="479"/>
      <c r="C39" s="457"/>
      <c r="D39" s="482"/>
      <c r="E39" s="457"/>
      <c r="F39" s="460"/>
      <c r="G39" s="460"/>
      <c r="H39" s="484"/>
      <c r="I39" s="484"/>
      <c r="J39" s="484"/>
      <c r="K39" s="487"/>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3"/>
      <c r="AJ39" s="466"/>
      <c r="AK39" s="466"/>
      <c r="AL39" s="463"/>
      <c r="AM39" s="463"/>
      <c r="AN39" s="463"/>
      <c r="AO39" s="448"/>
      <c r="AP39" s="448"/>
      <c r="AQ39" s="448"/>
      <c r="AR39" s="468"/>
      <c r="AS39" s="470"/>
      <c r="AT39" s="473"/>
      <c r="AU39" s="199"/>
      <c r="AV39" s="193"/>
      <c r="AW39" s="193"/>
      <c r="AX39" s="194"/>
      <c r="AY39" s="194"/>
      <c r="AZ39" s="194"/>
      <c r="BA39" s="194"/>
      <c r="BB39" s="191"/>
      <c r="BC39" s="195" t="e">
        <f>IF(AX39=Datos!$C$63,Datos!$C$73,IF(AX39=Datos!$C$64,Datos!$C$74,IF(AX39=Datos!$C$65,Datos!$C$75,"Revisar")))+IF(AY39=Datos!$D$63,Datos!$D$73,IF(AY39=Datos!$D$64,Datos!$D$74,"Revisar"))+IF(AZ39=Datos!$E$63,Datos!$E$73,IF(AZ39=Datos!$E$64,Datos!$E$74,"Revisar"))+IF(BB39=Datos!$G$63,Datos!$G$73,IF(BB39=Datos!$G$64,Datos!$G$74,IF(BB39=Datos!$G$65,Datos!$G$75,"Revisar")))</f>
        <v>#VALUE!</v>
      </c>
      <c r="BD39" s="195">
        <f>IF(AX39=Datos!$C$65,BC39,0)</f>
        <v>0</v>
      </c>
      <c r="BE39" s="195">
        <f>IF(OR(AX39=Datos!$C$63,AX39=Datos!$C$64),BC39,0)</f>
        <v>0</v>
      </c>
      <c r="BF39" s="448"/>
      <c r="BG39" s="448"/>
      <c r="BH39" s="448"/>
      <c r="BI39" s="448"/>
      <c r="BJ39" s="451"/>
      <c r="BK39" s="454"/>
      <c r="BL39" s="457"/>
      <c r="BM39" s="200"/>
      <c r="BN39" s="200"/>
      <c r="BO39" s="200"/>
      <c r="BP39" s="200"/>
      <c r="BQ39" s="201"/>
    </row>
    <row r="40" spans="1:69" ht="43.5" hidden="1" customHeight="1" thickBot="1" x14ac:dyDescent="0.4">
      <c r="A40" s="477"/>
      <c r="B40" s="480"/>
      <c r="C40" s="458"/>
      <c r="D40" s="483"/>
      <c r="E40" s="458"/>
      <c r="F40" s="461"/>
      <c r="G40" s="461"/>
      <c r="H40" s="485"/>
      <c r="I40" s="485"/>
      <c r="J40" s="485"/>
      <c r="K40" s="488"/>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4"/>
      <c r="AJ40" s="467"/>
      <c r="AK40" s="467"/>
      <c r="AL40" s="464"/>
      <c r="AM40" s="464"/>
      <c r="AN40" s="464"/>
      <c r="AO40" s="449"/>
      <c r="AP40" s="449"/>
      <c r="AQ40" s="449"/>
      <c r="AR40" s="469"/>
      <c r="AS40" s="471"/>
      <c r="AT40" s="474"/>
      <c r="AU40" s="203"/>
      <c r="AV40" s="204"/>
      <c r="AW40" s="204"/>
      <c r="AX40" s="205"/>
      <c r="AY40" s="205"/>
      <c r="AZ40" s="205"/>
      <c r="BA40" s="205"/>
      <c r="BB40" s="202"/>
      <c r="BC40" s="206" t="e">
        <f>IF(AX40=Datos!$C$63,Datos!$C$73,IF(AX40=Datos!$C$64,Datos!$C$74,IF(AX40=Datos!$C$65,Datos!$C$75,"Revisar")))+IF(AY40=Datos!$D$63,Datos!$D$73,IF(AY40=Datos!$D$64,Datos!$D$74,"Revisar"))+IF(AZ40=Datos!$E$63,Datos!$E$73,IF(AZ40=Datos!$E$64,Datos!$E$74,"Revisar"))+IF(BB40=Datos!$G$63,Datos!$G$73,IF(BB40=Datos!$G$64,Datos!$G$74,IF(BB40=Datos!$G$65,Datos!$G$75,"Revisar")))</f>
        <v>#VALUE!</v>
      </c>
      <c r="BD40" s="206">
        <f>IF(AX40=Datos!$C$65,BC40,0)</f>
        <v>0</v>
      </c>
      <c r="BE40" s="206">
        <f>IF(OR(AX40=Datos!$C$63,AX40=Datos!$C$64),BC40,0)</f>
        <v>0</v>
      </c>
      <c r="BF40" s="449"/>
      <c r="BG40" s="449"/>
      <c r="BH40" s="449"/>
      <c r="BI40" s="449"/>
      <c r="BJ40" s="452"/>
      <c r="BK40" s="455"/>
      <c r="BL40" s="458"/>
      <c r="BM40" s="207"/>
      <c r="BN40" s="207"/>
      <c r="BO40" s="207"/>
      <c r="BP40" s="207"/>
      <c r="BQ40" s="208"/>
    </row>
    <row r="41" spans="1:69" s="138" customFormat="1" ht="15.65" hidden="1" customHeight="1" x14ac:dyDescent="0.3">
      <c r="A41" s="496"/>
      <c r="B41" s="497"/>
      <c r="C41" s="498"/>
      <c r="D41" s="499"/>
      <c r="E41" s="498"/>
      <c r="F41" s="495"/>
      <c r="G41" s="495"/>
      <c r="H41" s="500"/>
      <c r="I41" s="500"/>
      <c r="J41" s="500"/>
      <c r="K41" s="501" t="str">
        <f>CONCATENATE(H41," ",I41," ",J41)</f>
        <v xml:space="preserve">  </v>
      </c>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89">
        <f>COUNTIF(P41:AH44,"Si")</f>
        <v>0</v>
      </c>
      <c r="AJ41" s="490">
        <f>IF((COUNTIF(O41:AH44,"Si"))&lt;=0,0,(IF((COUNTIF(O41:AH44,"Si"))&lt;=5,3,(IF(COUNTIF(O41:AH44,"Si")&lt;=11,4,5)))))</f>
        <v>0</v>
      </c>
      <c r="AK41" s="490">
        <f>IF((COUNTIF(O41:AH44,"Si"))&lt;=0,0,(IF((COUNTIF(O41:AH44,"Si"))&lt;=5,"MODERADO",(IF(COUNTIF(O41:AH44,"Si")&lt;=11,"ALTO","EXTREMO")))))</f>
        <v>0</v>
      </c>
      <c r="AL41" s="489"/>
      <c r="AM41" s="489"/>
      <c r="AN41" s="489" t="str">
        <f t="shared" ref="AN41" si="15">IF(AM41="Rara vez",1,(IF(AM41="Improbable",2,(IF(AM41="Posible",3,IF(AM41="Probable",4,IF(AM41="Seguro",5,"Revisar")))))))</f>
        <v>Revisar</v>
      </c>
      <c r="AO41" s="491">
        <f t="shared" ref="AO41" si="16">IF(E41="Corrupción",AN41,IF(AL41&lt;=2,1,IF(AL41&lt;=24,2,IF(AL41&lt;=500,3,IF(AL41&lt;=5000,4,IF(AL41&gt;5000,5,"Revisar"))))))</f>
        <v>1</v>
      </c>
      <c r="AP41" s="491" t="str">
        <f t="shared" ref="AP41" si="17">IF(E41="Corrupción",(IF(AO41=1,"Rara Vez",IF(AO41=2,"Improbable",IF(AO41=3,"Posible",IF(AO41=4,"Probable",IF(AO41=5,"Seguro","Revisar")))))),IF(AO41=1,"Muy Baja",IF(AO41=2,"Baja",IF(AO41=3,"Media",IF(AO41=4,"Alta","Muy Alta")))))</f>
        <v>Muy Baja</v>
      </c>
      <c r="AQ41" s="491" t="e">
        <f>IF(E41="Corrupción",AJ41,(ROUND(((VLOOKUP(M41,Datos!$B$25:$C$29,2,FALSE)*Datos!$B$32)+(VLOOKUP(N41,Datos!$B$25:$C$29,2,FALSE)*Datos!$C$32)+(VLOOKUP(O41,Datos!$B$25:$C$29,2,FALSE)*Datos!$D$32))*5,0)))</f>
        <v>#N/A</v>
      </c>
      <c r="AR41" s="492" t="e">
        <f>IF(AQ41=1,"Insignificante",IF(AQ41=2,"Menor",IF(AQ41=3,"Moderado",IF(AQ41=4,"Mayor","Catastrófico"))))</f>
        <v>#N/A</v>
      </c>
      <c r="AS41" s="493" t="e">
        <f>_xlfn.NUMBERVALUE(CONCATENATE(AO41,AQ41),"##")</f>
        <v>#N/A</v>
      </c>
      <c r="AT41" s="494" t="e">
        <f>VLOOKUP(AS41,Datos!$I$37:$J$61,2,FALSE)</f>
        <v>#N/A</v>
      </c>
      <c r="AU41" s="186"/>
      <c r="AV41" s="187"/>
      <c r="AW41" s="187"/>
      <c r="AX41" s="188"/>
      <c r="AY41" s="188"/>
      <c r="AZ41" s="188"/>
      <c r="BA41" s="188"/>
      <c r="BB41" s="185"/>
      <c r="BC41" s="145" t="e">
        <f>IF(AX41=Datos!$C$63,Datos!$C$73,IF(AX41=Datos!$C$64,Datos!$C$74,IF(AX41=Datos!$C$65,Datos!$C$75,"Revisar")))+IF(AY41=Datos!$D$63,Datos!$D$73,IF(AY41=Datos!$D$64,Datos!$D$74,"Revisar"))+IF(AZ41=Datos!$E$63,Datos!$E$73,IF(AZ41=Datos!$E$64,Datos!$E$74,"Revisar"))+IF(BB41=Datos!$G$63,Datos!$G$73,IF(BB41=Datos!$G$64,Datos!$G$74,IF(BB41=Datos!$G$65,Datos!$G$75,"Revisar")))</f>
        <v>#VALUE!</v>
      </c>
      <c r="BD41" s="145">
        <f>IF(AX41=Datos!$C$65,BC41,0)</f>
        <v>0</v>
      </c>
      <c r="BE41" s="145">
        <f>IF(OR(AX41=Datos!$C$63,AX41=Datos!$C$64),BC41,0)</f>
        <v>0</v>
      </c>
      <c r="BF41" s="447">
        <f>IF(ROUND(AO41-SUM(BE41:BE44),0)&lt;=0,1,ROUND(AO41-SUM(BE41:BE44),0))</f>
        <v>1</v>
      </c>
      <c r="BG41" s="491" t="str">
        <f>IF(E41="Corrupción",(IF(BF41=1,"Rara Vez",IF(BF41=2,"Improbable",IF(BF41=3,"Posible",IF(BF41=4,"Probable","Seguro"))))),IF(BF41=1,"Muy Baja",IF(BF41=2,"Baja",IF(BF41=3,"Media",IF(BF41=4,"Alta","Muy Alta")))))</f>
        <v>Muy Baja</v>
      </c>
      <c r="BH41" s="447" t="e">
        <f>ROUND(AQ41-SUM(BD41:BD44),0)</f>
        <v>#N/A</v>
      </c>
      <c r="BI41" s="447" t="e">
        <f>IF(BH41=1,"Insignificante",IF(BH41=2,"Menor",IF(BH41=3,"Moderado",IF(BH41=4,"Mayor","Catastrófico"))))</f>
        <v>#N/A</v>
      </c>
      <c r="BJ41" s="450" t="e">
        <f>_xlfn.NUMBERVALUE(CONCATENATE(BF41,BH41),"##")</f>
        <v>#N/A</v>
      </c>
      <c r="BK41" s="453" t="e">
        <f>+VLOOKUP(BJ41,Datos!$I$37:$J$65,2,FALSE)</f>
        <v>#N/A</v>
      </c>
      <c r="BL41" s="456"/>
      <c r="BM41" s="189"/>
      <c r="BN41" s="185"/>
      <c r="BO41" s="185"/>
      <c r="BP41" s="185"/>
      <c r="BQ41" s="190"/>
    </row>
    <row r="42" spans="1:69" ht="15.65" hidden="1" customHeight="1" x14ac:dyDescent="0.35">
      <c r="A42" s="476"/>
      <c r="B42" s="479"/>
      <c r="C42" s="457"/>
      <c r="D42" s="482"/>
      <c r="E42" s="457"/>
      <c r="F42" s="460"/>
      <c r="G42" s="460"/>
      <c r="H42" s="484"/>
      <c r="I42" s="484"/>
      <c r="J42" s="484"/>
      <c r="K42" s="487"/>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3"/>
      <c r="AJ42" s="466"/>
      <c r="AK42" s="466"/>
      <c r="AL42" s="463"/>
      <c r="AM42" s="463"/>
      <c r="AN42" s="463"/>
      <c r="AO42" s="448"/>
      <c r="AP42" s="448"/>
      <c r="AQ42" s="448"/>
      <c r="AR42" s="468"/>
      <c r="AS42" s="470"/>
      <c r="AT42" s="473"/>
      <c r="AU42" s="192"/>
      <c r="AV42" s="193"/>
      <c r="AW42" s="193"/>
      <c r="AX42" s="194"/>
      <c r="AY42" s="194"/>
      <c r="AZ42" s="194"/>
      <c r="BA42" s="194"/>
      <c r="BB42" s="191"/>
      <c r="BC42" s="195" t="e">
        <f>IF(AX42=Datos!$C$63,Datos!$C$73,IF(AX42=Datos!$C$64,Datos!$C$74,IF(AX42=Datos!$C$65,Datos!$C$75,"Revisar")))+IF(AY42=Datos!$D$63,Datos!$D$73,IF(AY42=Datos!$D$64,Datos!$D$74,"Revisar"))+IF(AZ42=Datos!$E$63,Datos!$E$73,IF(AZ42=Datos!$E$64,Datos!$E$74,"Revisar"))+IF(BB42=Datos!$G$63,Datos!$G$73,IF(BB42=Datos!$G$64,Datos!$G$74,IF(BB42=Datos!$G$65,Datos!$G$75,"Revisar")))</f>
        <v>#VALUE!</v>
      </c>
      <c r="BD42" s="195">
        <f>IF(AX42=Datos!$C$65,BC42,0)</f>
        <v>0</v>
      </c>
      <c r="BE42" s="195">
        <f>IF(OR(AX42=Datos!$C$63,AX42=Datos!$C$64),BC42,0)</f>
        <v>0</v>
      </c>
      <c r="BF42" s="448"/>
      <c r="BG42" s="448"/>
      <c r="BH42" s="448"/>
      <c r="BI42" s="448"/>
      <c r="BJ42" s="451"/>
      <c r="BK42" s="454"/>
      <c r="BL42" s="457"/>
      <c r="BM42" s="196"/>
      <c r="BN42" s="191"/>
      <c r="BO42" s="191"/>
      <c r="BP42" s="191"/>
      <c r="BQ42" s="197"/>
    </row>
    <row r="43" spans="1:69" ht="43.5" hidden="1" customHeight="1" x14ac:dyDescent="0.35">
      <c r="A43" s="476"/>
      <c r="B43" s="479"/>
      <c r="C43" s="457"/>
      <c r="D43" s="482"/>
      <c r="E43" s="457"/>
      <c r="F43" s="460"/>
      <c r="G43" s="460"/>
      <c r="H43" s="484"/>
      <c r="I43" s="484"/>
      <c r="J43" s="484"/>
      <c r="K43" s="487"/>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3"/>
      <c r="AJ43" s="466"/>
      <c r="AK43" s="466"/>
      <c r="AL43" s="463"/>
      <c r="AM43" s="463"/>
      <c r="AN43" s="463"/>
      <c r="AO43" s="448"/>
      <c r="AP43" s="448"/>
      <c r="AQ43" s="448"/>
      <c r="AR43" s="468"/>
      <c r="AS43" s="470"/>
      <c r="AT43" s="473"/>
      <c r="AU43" s="199"/>
      <c r="AV43" s="193"/>
      <c r="AW43" s="193"/>
      <c r="AX43" s="194"/>
      <c r="AY43" s="194"/>
      <c r="AZ43" s="194"/>
      <c r="BA43" s="194"/>
      <c r="BB43" s="191"/>
      <c r="BC43" s="195" t="e">
        <f>IF(AX43=Datos!$C$63,Datos!$C$73,IF(AX43=Datos!$C$64,Datos!$C$74,IF(AX43=Datos!$C$65,Datos!$C$75,"Revisar")))+IF(AY43=Datos!$D$63,Datos!$D$73,IF(AY43=Datos!$D$64,Datos!$D$74,"Revisar"))+IF(AZ43=Datos!$E$63,Datos!$E$73,IF(AZ43=Datos!$E$64,Datos!$E$74,"Revisar"))+IF(BB43=Datos!$G$63,Datos!$G$73,IF(BB43=Datos!$G$64,Datos!$G$74,IF(BB43=Datos!$G$65,Datos!$G$75,"Revisar")))</f>
        <v>#VALUE!</v>
      </c>
      <c r="BD43" s="195">
        <f>IF(AX43=Datos!$C$65,BC43,0)</f>
        <v>0</v>
      </c>
      <c r="BE43" s="195">
        <f>IF(OR(AX43=Datos!$C$63,AX43=Datos!$C$64),BC43,0)</f>
        <v>0</v>
      </c>
      <c r="BF43" s="448"/>
      <c r="BG43" s="448"/>
      <c r="BH43" s="448"/>
      <c r="BI43" s="448"/>
      <c r="BJ43" s="451"/>
      <c r="BK43" s="454"/>
      <c r="BL43" s="457"/>
      <c r="BM43" s="200"/>
      <c r="BN43" s="200"/>
      <c r="BO43" s="200"/>
      <c r="BP43" s="200"/>
      <c r="BQ43" s="201"/>
    </row>
    <row r="44" spans="1:69" ht="43.5" hidden="1" customHeight="1" thickBot="1" x14ac:dyDescent="0.4">
      <c r="A44" s="477"/>
      <c r="B44" s="480"/>
      <c r="C44" s="458"/>
      <c r="D44" s="483"/>
      <c r="E44" s="458"/>
      <c r="F44" s="461"/>
      <c r="G44" s="461"/>
      <c r="H44" s="485"/>
      <c r="I44" s="485"/>
      <c r="J44" s="485"/>
      <c r="K44" s="488"/>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4"/>
      <c r="AJ44" s="467"/>
      <c r="AK44" s="467"/>
      <c r="AL44" s="464"/>
      <c r="AM44" s="464"/>
      <c r="AN44" s="464"/>
      <c r="AO44" s="449"/>
      <c r="AP44" s="449"/>
      <c r="AQ44" s="449"/>
      <c r="AR44" s="469"/>
      <c r="AS44" s="471"/>
      <c r="AT44" s="474"/>
      <c r="AU44" s="203"/>
      <c r="AV44" s="204"/>
      <c r="AW44" s="204"/>
      <c r="AX44" s="205"/>
      <c r="AY44" s="205"/>
      <c r="AZ44" s="205"/>
      <c r="BA44" s="205"/>
      <c r="BB44" s="202"/>
      <c r="BC44" s="206" t="e">
        <f>IF(AX44=Datos!$C$63,Datos!$C$73,IF(AX44=Datos!$C$64,Datos!$C$74,IF(AX44=Datos!$C$65,Datos!$C$75,"Revisar")))+IF(AY44=Datos!$D$63,Datos!$D$73,IF(AY44=Datos!$D$64,Datos!$D$74,"Revisar"))+IF(AZ44=Datos!$E$63,Datos!$E$73,IF(AZ44=Datos!$E$64,Datos!$E$74,"Revisar"))+IF(BB44=Datos!$G$63,Datos!$G$73,IF(BB44=Datos!$G$64,Datos!$G$74,IF(BB44=Datos!$G$65,Datos!$G$75,"Revisar")))</f>
        <v>#VALUE!</v>
      </c>
      <c r="BD44" s="206">
        <f>IF(AX44=Datos!$C$65,BC44,0)</f>
        <v>0</v>
      </c>
      <c r="BE44" s="206">
        <f>IF(OR(AX44=Datos!$C$63,AX44=Datos!$C$64),BC44,0)</f>
        <v>0</v>
      </c>
      <c r="BF44" s="449"/>
      <c r="BG44" s="449"/>
      <c r="BH44" s="449"/>
      <c r="BI44" s="449"/>
      <c r="BJ44" s="452"/>
      <c r="BK44" s="455"/>
      <c r="BL44" s="458"/>
      <c r="BM44" s="207"/>
      <c r="BN44" s="207"/>
      <c r="BO44" s="207"/>
      <c r="BP44" s="207"/>
      <c r="BQ44" s="208"/>
    </row>
    <row r="45" spans="1:69" s="138" customFormat="1" ht="15.65" hidden="1" customHeight="1" x14ac:dyDescent="0.3">
      <c r="A45" s="496"/>
      <c r="B45" s="497"/>
      <c r="C45" s="498"/>
      <c r="D45" s="499"/>
      <c r="E45" s="498"/>
      <c r="F45" s="495"/>
      <c r="G45" s="495"/>
      <c r="H45" s="500"/>
      <c r="I45" s="500"/>
      <c r="J45" s="500"/>
      <c r="K45" s="501" t="str">
        <f>CONCATENATE(H45," ",I45," ",J45)</f>
        <v xml:space="preserve">  </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89">
        <f>COUNTIF(P45:AH48,"Si")</f>
        <v>0</v>
      </c>
      <c r="AJ45" s="490">
        <f>IF((COUNTIF(O45:AH48,"Si"))&lt;=0,0,(IF((COUNTIF(O45:AH48,"Si"))&lt;=5,3,(IF(COUNTIF(O45:AH48,"Si")&lt;=11,4,5)))))</f>
        <v>0</v>
      </c>
      <c r="AK45" s="490">
        <f>IF((COUNTIF(O45:AH48,"Si"))&lt;=0,0,(IF((COUNTIF(O45:AH48,"Si"))&lt;=5,"MODERADO",(IF(COUNTIF(O45:AH48,"Si")&lt;=11,"ALTO","EXTREMO")))))</f>
        <v>0</v>
      </c>
      <c r="AL45" s="489"/>
      <c r="AM45" s="489"/>
      <c r="AN45" s="489" t="str">
        <f t="shared" ref="AN45" si="18">IF(AM45="Rara vez",1,(IF(AM45="Improbable",2,(IF(AM45="Posible",3,IF(AM45="Probable",4,IF(AM45="Seguro",5,"Revisar")))))))</f>
        <v>Revisar</v>
      </c>
      <c r="AO45" s="491">
        <f t="shared" ref="AO45" si="19">IF(E45="Corrupción",AN45,IF(AL45&lt;=2,1,IF(AL45&lt;=24,2,IF(AL45&lt;=500,3,IF(AL45&lt;=5000,4,IF(AL45&gt;5000,5,"Revisar"))))))</f>
        <v>1</v>
      </c>
      <c r="AP45" s="491" t="str">
        <f t="shared" ref="AP45" si="20">IF(E45="Corrupción",(IF(AO45=1,"Rara Vez",IF(AO45=2,"Improbable",IF(AO45=3,"Posible",IF(AO45=4,"Probable",IF(AO45=5,"Seguro","Revisar")))))),IF(AO45=1,"Muy Baja",IF(AO45=2,"Baja",IF(AO45=3,"Media",IF(AO45=4,"Alta","Muy Alta")))))</f>
        <v>Muy Baja</v>
      </c>
      <c r="AQ45" s="491" t="e">
        <f>IF(E45="Corrupción",AJ45,(ROUND(((VLOOKUP(M45,Datos!$B$25:$C$29,2,FALSE)*Datos!$B$32)+(VLOOKUP(N45,Datos!$B$25:$C$29,2,FALSE)*Datos!$C$32)+(VLOOKUP(O45,Datos!$B$25:$C$29,2,FALSE)*Datos!$D$32))*5,0)))</f>
        <v>#N/A</v>
      </c>
      <c r="AR45" s="492" t="e">
        <f>IF(AQ45=1,"Insignificante",IF(AQ45=2,"Menor",IF(AQ45=3,"Moderado",IF(AQ45=4,"Mayor","Catastrófico"))))</f>
        <v>#N/A</v>
      </c>
      <c r="AS45" s="493" t="e">
        <f>_xlfn.NUMBERVALUE(CONCATENATE(AO45,AQ45),"##")</f>
        <v>#N/A</v>
      </c>
      <c r="AT45" s="494" t="e">
        <f>VLOOKUP(AS45,Datos!$I$37:$J$61,2,FALSE)</f>
        <v>#N/A</v>
      </c>
      <c r="AU45" s="186"/>
      <c r="AV45" s="187"/>
      <c r="AW45" s="187"/>
      <c r="AX45" s="188"/>
      <c r="AY45" s="188"/>
      <c r="AZ45" s="188"/>
      <c r="BA45" s="188"/>
      <c r="BB45" s="185"/>
      <c r="BC45" s="145" t="e">
        <f>IF(AX45=Datos!$C$63,Datos!$C$73,IF(AX45=Datos!$C$64,Datos!$C$74,IF(AX45=Datos!$C$65,Datos!$C$75,"Revisar")))+IF(AY45=Datos!$D$63,Datos!$D$73,IF(AY45=Datos!$D$64,Datos!$D$74,"Revisar"))+IF(AZ45=Datos!$E$63,Datos!$E$73,IF(AZ45=Datos!$E$64,Datos!$E$74,"Revisar"))+IF(BB45=Datos!$G$63,Datos!$G$73,IF(BB45=Datos!$G$64,Datos!$G$74,IF(BB45=Datos!$G$65,Datos!$G$75,"Revisar")))</f>
        <v>#VALUE!</v>
      </c>
      <c r="BD45" s="145">
        <f>IF(AX45=Datos!$C$65,BC45,0)</f>
        <v>0</v>
      </c>
      <c r="BE45" s="145">
        <f>IF(OR(AX45=Datos!$C$63,AX45=Datos!$C$64),BC45,0)</f>
        <v>0</v>
      </c>
      <c r="BF45" s="447">
        <f>IF(ROUND(AO45-SUM(BE45:BE48),0)&lt;=0,1,ROUND(AO45-SUM(BE45:BE48),0))</f>
        <v>1</v>
      </c>
      <c r="BG45" s="491" t="str">
        <f>IF(E45="Corrupción",(IF(BF45=1,"Rara Vez",IF(BF45=2,"Improbable",IF(BF45=3,"Posible",IF(BF45=4,"Probable","Seguro"))))),IF(BF45=1,"Muy Baja",IF(BF45=2,"Baja",IF(BF45=3,"Media",IF(BF45=4,"Alta","Muy Alta")))))</f>
        <v>Muy Baja</v>
      </c>
      <c r="BH45" s="447" t="e">
        <f>ROUND(AQ45-SUM(BD45:BD48),0)</f>
        <v>#N/A</v>
      </c>
      <c r="BI45" s="447" t="e">
        <f>IF(BH45=1,"Insignificante",IF(BH45=2,"Menor",IF(BH45=3,"Moderado",IF(BH45=4,"Mayor","Catastrófico"))))</f>
        <v>#N/A</v>
      </c>
      <c r="BJ45" s="450" t="e">
        <f>_xlfn.NUMBERVALUE(CONCATENATE(BF45,BH45),"##")</f>
        <v>#N/A</v>
      </c>
      <c r="BK45" s="453" t="e">
        <f>+VLOOKUP(BJ45,Datos!$I$37:$J$65,2,FALSE)</f>
        <v>#N/A</v>
      </c>
      <c r="BL45" s="456"/>
      <c r="BM45" s="189"/>
      <c r="BN45" s="185"/>
      <c r="BO45" s="185"/>
      <c r="BP45" s="185"/>
      <c r="BQ45" s="190"/>
    </row>
    <row r="46" spans="1:69" ht="15.65" hidden="1" customHeight="1" x14ac:dyDescent="0.35">
      <c r="A46" s="476"/>
      <c r="B46" s="479"/>
      <c r="C46" s="457"/>
      <c r="D46" s="482"/>
      <c r="E46" s="457"/>
      <c r="F46" s="460"/>
      <c r="G46" s="460"/>
      <c r="H46" s="484"/>
      <c r="I46" s="484"/>
      <c r="J46" s="484"/>
      <c r="K46" s="487"/>
      <c r="L46" s="460"/>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3"/>
      <c r="AJ46" s="466"/>
      <c r="AK46" s="466"/>
      <c r="AL46" s="463"/>
      <c r="AM46" s="463"/>
      <c r="AN46" s="463"/>
      <c r="AO46" s="448"/>
      <c r="AP46" s="448"/>
      <c r="AQ46" s="448"/>
      <c r="AR46" s="468"/>
      <c r="AS46" s="470"/>
      <c r="AT46" s="473"/>
      <c r="AU46" s="192"/>
      <c r="AV46" s="193"/>
      <c r="AW46" s="193"/>
      <c r="AX46" s="194"/>
      <c r="AY46" s="194"/>
      <c r="AZ46" s="194"/>
      <c r="BA46" s="194"/>
      <c r="BB46" s="191"/>
      <c r="BC46" s="195" t="e">
        <f>IF(AX46=Datos!$C$63,Datos!$C$73,IF(AX46=Datos!$C$64,Datos!$C$74,IF(AX46=Datos!$C$65,Datos!$C$75,"Revisar")))+IF(AY46=Datos!$D$63,Datos!$D$73,IF(AY46=Datos!$D$64,Datos!$D$74,"Revisar"))+IF(AZ46=Datos!$E$63,Datos!$E$73,IF(AZ46=Datos!$E$64,Datos!$E$74,"Revisar"))+IF(BB46=Datos!$G$63,Datos!$G$73,IF(BB46=Datos!$G$64,Datos!$G$74,IF(BB46=Datos!$G$65,Datos!$G$75,"Revisar")))</f>
        <v>#VALUE!</v>
      </c>
      <c r="BD46" s="195">
        <f>IF(AX46=Datos!$C$65,BC46,0)</f>
        <v>0</v>
      </c>
      <c r="BE46" s="195">
        <f>IF(OR(AX46=Datos!$C$63,AX46=Datos!$C$64),BC46,0)</f>
        <v>0</v>
      </c>
      <c r="BF46" s="448"/>
      <c r="BG46" s="448"/>
      <c r="BH46" s="448"/>
      <c r="BI46" s="448"/>
      <c r="BJ46" s="451"/>
      <c r="BK46" s="454"/>
      <c r="BL46" s="457"/>
      <c r="BM46" s="196"/>
      <c r="BN46" s="191"/>
      <c r="BO46" s="191"/>
      <c r="BP46" s="191"/>
      <c r="BQ46" s="197"/>
    </row>
    <row r="47" spans="1:69" ht="43.5" hidden="1" customHeight="1" x14ac:dyDescent="0.35">
      <c r="A47" s="476"/>
      <c r="B47" s="479"/>
      <c r="C47" s="457"/>
      <c r="D47" s="482"/>
      <c r="E47" s="457"/>
      <c r="F47" s="460"/>
      <c r="G47" s="460"/>
      <c r="H47" s="484"/>
      <c r="I47" s="484"/>
      <c r="J47" s="484"/>
      <c r="K47" s="487"/>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3"/>
      <c r="AJ47" s="466"/>
      <c r="AK47" s="466"/>
      <c r="AL47" s="463"/>
      <c r="AM47" s="463"/>
      <c r="AN47" s="463"/>
      <c r="AO47" s="448"/>
      <c r="AP47" s="448"/>
      <c r="AQ47" s="448"/>
      <c r="AR47" s="468"/>
      <c r="AS47" s="470"/>
      <c r="AT47" s="473"/>
      <c r="AU47" s="199"/>
      <c r="AV47" s="193"/>
      <c r="AW47" s="193"/>
      <c r="AX47" s="194"/>
      <c r="AY47" s="194"/>
      <c r="AZ47" s="194"/>
      <c r="BA47" s="194"/>
      <c r="BB47" s="191"/>
      <c r="BC47" s="195" t="e">
        <f>IF(AX47=Datos!$C$63,Datos!$C$73,IF(AX47=Datos!$C$64,Datos!$C$74,IF(AX47=Datos!$C$65,Datos!$C$75,"Revisar")))+IF(AY47=Datos!$D$63,Datos!$D$73,IF(AY47=Datos!$D$64,Datos!$D$74,"Revisar"))+IF(AZ47=Datos!$E$63,Datos!$E$73,IF(AZ47=Datos!$E$64,Datos!$E$74,"Revisar"))+IF(BB47=Datos!$G$63,Datos!$G$73,IF(BB47=Datos!$G$64,Datos!$G$74,IF(BB47=Datos!$G$65,Datos!$G$75,"Revisar")))</f>
        <v>#VALUE!</v>
      </c>
      <c r="BD47" s="195">
        <f>IF(AX47=Datos!$C$65,BC47,0)</f>
        <v>0</v>
      </c>
      <c r="BE47" s="195">
        <f>IF(OR(AX47=Datos!$C$63,AX47=Datos!$C$64),BC47,0)</f>
        <v>0</v>
      </c>
      <c r="BF47" s="448"/>
      <c r="BG47" s="448"/>
      <c r="BH47" s="448"/>
      <c r="BI47" s="448"/>
      <c r="BJ47" s="451"/>
      <c r="BK47" s="454"/>
      <c r="BL47" s="457"/>
      <c r="BM47" s="200"/>
      <c r="BN47" s="200"/>
      <c r="BO47" s="200"/>
      <c r="BP47" s="200"/>
      <c r="BQ47" s="201"/>
    </row>
    <row r="48" spans="1:69" ht="43.5" hidden="1" customHeight="1" thickBot="1" x14ac:dyDescent="0.4">
      <c r="A48" s="477"/>
      <c r="B48" s="480"/>
      <c r="C48" s="458"/>
      <c r="D48" s="483"/>
      <c r="E48" s="458"/>
      <c r="F48" s="461"/>
      <c r="G48" s="461"/>
      <c r="H48" s="485"/>
      <c r="I48" s="485"/>
      <c r="J48" s="485"/>
      <c r="K48" s="488"/>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4"/>
      <c r="AJ48" s="467"/>
      <c r="AK48" s="467"/>
      <c r="AL48" s="464"/>
      <c r="AM48" s="464"/>
      <c r="AN48" s="464"/>
      <c r="AO48" s="449"/>
      <c r="AP48" s="449"/>
      <c r="AQ48" s="449"/>
      <c r="AR48" s="469"/>
      <c r="AS48" s="471"/>
      <c r="AT48" s="474"/>
      <c r="AU48" s="203"/>
      <c r="AV48" s="204"/>
      <c r="AW48" s="204"/>
      <c r="AX48" s="205"/>
      <c r="AY48" s="205"/>
      <c r="AZ48" s="205"/>
      <c r="BA48" s="205"/>
      <c r="BB48" s="202"/>
      <c r="BC48" s="206" t="e">
        <f>IF(AX48=Datos!$C$63,Datos!$C$73,IF(AX48=Datos!$C$64,Datos!$C$74,IF(AX48=Datos!$C$65,Datos!$C$75,"Revisar")))+IF(AY48=Datos!$D$63,Datos!$D$73,IF(AY48=Datos!$D$64,Datos!$D$74,"Revisar"))+IF(AZ48=Datos!$E$63,Datos!$E$73,IF(AZ48=Datos!$E$64,Datos!$E$74,"Revisar"))+IF(BB48=Datos!$G$63,Datos!$G$73,IF(BB48=Datos!$G$64,Datos!$G$74,IF(BB48=Datos!$G$65,Datos!$G$75,"Revisar")))</f>
        <v>#VALUE!</v>
      </c>
      <c r="BD48" s="206">
        <f>IF(AX48=Datos!$C$65,BC48,0)</f>
        <v>0</v>
      </c>
      <c r="BE48" s="206">
        <f>IF(OR(AX48=Datos!$C$63,AX48=Datos!$C$64),BC48,0)</f>
        <v>0</v>
      </c>
      <c r="BF48" s="449"/>
      <c r="BG48" s="449"/>
      <c r="BH48" s="449"/>
      <c r="BI48" s="449"/>
      <c r="BJ48" s="452"/>
      <c r="BK48" s="455"/>
      <c r="BL48" s="458"/>
      <c r="BM48" s="207"/>
      <c r="BN48" s="207"/>
      <c r="BO48" s="207"/>
      <c r="BP48" s="207"/>
      <c r="BQ48" s="208"/>
    </row>
    <row r="51" ht="15" hidden="1" customHeight="1" x14ac:dyDescent="0.35"/>
    <row r="55" ht="15" hidden="1" customHeight="1" x14ac:dyDescent="0.35"/>
    <row r="59" ht="15" hidden="1" customHeight="1" x14ac:dyDescent="0.35"/>
    <row r="61" ht="14.5" customHeight="1" x14ac:dyDescent="0.35"/>
    <row r="62" ht="14.5" customHeight="1" x14ac:dyDescent="0.35"/>
    <row r="63" ht="15" hidden="1" customHeight="1" x14ac:dyDescent="0.35"/>
    <row r="64" ht="14.5" customHeight="1" x14ac:dyDescent="0.35"/>
    <row r="67" ht="15" hidden="1" customHeight="1" x14ac:dyDescent="0.35"/>
    <row r="71" ht="15" hidden="1" customHeight="1" x14ac:dyDescent="0.35"/>
    <row r="75" ht="15" hidden="1" customHeight="1" x14ac:dyDescent="0.35"/>
    <row r="79" ht="15" hidden="1" customHeight="1" x14ac:dyDescent="0.35"/>
    <row r="83" ht="15" hidden="1" customHeight="1" x14ac:dyDescent="0.35"/>
    <row r="87" ht="15" hidden="1" customHeight="1" x14ac:dyDescent="0.35"/>
    <row r="91" ht="15" hidden="1" customHeight="1" x14ac:dyDescent="0.35"/>
    <row r="95" ht="15" hidden="1" customHeight="1" x14ac:dyDescent="0.35"/>
    <row r="99" ht="15" hidden="1" customHeight="1" x14ac:dyDescent="0.35"/>
    <row r="103" ht="15" hidden="1" customHeight="1" x14ac:dyDescent="0.35"/>
    <row r="107" ht="15" hidden="1" customHeight="1" x14ac:dyDescent="0.35"/>
    <row r="111" ht="15" hidden="1" customHeight="1" x14ac:dyDescent="0.35"/>
    <row r="115" ht="15" hidden="1" customHeight="1" x14ac:dyDescent="0.35"/>
    <row r="119" ht="15" hidden="1" customHeight="1" x14ac:dyDescent="0.35"/>
    <row r="123" ht="15" hidden="1" customHeight="1" x14ac:dyDescent="0.35"/>
    <row r="127" ht="15" hidden="1" customHeight="1" x14ac:dyDescent="0.35"/>
    <row r="131" ht="15" hidden="1" customHeight="1" x14ac:dyDescent="0.35"/>
    <row r="134" ht="14.5" customHeight="1" x14ac:dyDescent="0.35"/>
  </sheetData>
  <sheetProtection algorithmName="SHA-512" hashValue="NPiuBV+sLfbbWn+ozem3zLLr9/kNg3F4+HxlVaNx6z415WuYxQEdGUjJp0uy0/mAxkBpWckvHvHKDQBgsXfjzw==" saltValue="gwDLfjhCbtwNm5jU/t02Dg==" spinCount="100000" sheet="1" formatCells="0" formatColumns="0" formatRows="0"/>
  <mergeCells count="446">
    <mergeCell ref="C9:D9"/>
    <mergeCell ref="E9:F9"/>
    <mergeCell ref="G9:H9"/>
    <mergeCell ref="B11:L11"/>
    <mergeCell ref="A13:AH13"/>
    <mergeCell ref="AL13:AT13"/>
    <mergeCell ref="B5:H5"/>
    <mergeCell ref="C6:H6"/>
    <mergeCell ref="C7:H7"/>
    <mergeCell ref="C8:D8"/>
    <mergeCell ref="E8:F8"/>
    <mergeCell ref="G8:H8"/>
    <mergeCell ref="AU13:BB14"/>
    <mergeCell ref="BF13:BL14"/>
    <mergeCell ref="BM13:BQ14"/>
    <mergeCell ref="M14:O14"/>
    <mergeCell ref="P14:AK14"/>
    <mergeCell ref="AI15:AK15"/>
    <mergeCell ref="AO15:AP15"/>
    <mergeCell ref="AQ15:AR15"/>
    <mergeCell ref="BF15:BG15"/>
    <mergeCell ref="BH15:BI15"/>
    <mergeCell ref="G17:G20"/>
    <mergeCell ref="H17:H20"/>
    <mergeCell ref="I17:I20"/>
    <mergeCell ref="J17:J20"/>
    <mergeCell ref="K17:K20"/>
    <mergeCell ref="L17:L20"/>
    <mergeCell ref="A17:A20"/>
    <mergeCell ref="B17:B20"/>
    <mergeCell ref="C17:C20"/>
    <mergeCell ref="D17:D20"/>
    <mergeCell ref="E17:E20"/>
    <mergeCell ref="F17:F20"/>
    <mergeCell ref="S17:S20"/>
    <mergeCell ref="T17:T20"/>
    <mergeCell ref="U17:U20"/>
    <mergeCell ref="V17:V20"/>
    <mergeCell ref="W17:W20"/>
    <mergeCell ref="X17:X20"/>
    <mergeCell ref="M17:M20"/>
    <mergeCell ref="N17:N20"/>
    <mergeCell ref="O17:O20"/>
    <mergeCell ref="P17:P20"/>
    <mergeCell ref="Q17:Q20"/>
    <mergeCell ref="R17:R20"/>
    <mergeCell ref="AG17:AG20"/>
    <mergeCell ref="AH17:AH20"/>
    <mergeCell ref="AI17:AI20"/>
    <mergeCell ref="AJ17:AJ20"/>
    <mergeCell ref="Y17:Y20"/>
    <mergeCell ref="Z17:Z20"/>
    <mergeCell ref="AA17:AA20"/>
    <mergeCell ref="AB17:AB20"/>
    <mergeCell ref="AC17:AC20"/>
    <mergeCell ref="AD17:AD20"/>
    <mergeCell ref="BH17:BH20"/>
    <mergeCell ref="BI17:BI20"/>
    <mergeCell ref="BJ17:BJ20"/>
    <mergeCell ref="BK17:BK20"/>
    <mergeCell ref="BL17:BL20"/>
    <mergeCell ref="A21:A24"/>
    <mergeCell ref="B21:B24"/>
    <mergeCell ref="C21:C24"/>
    <mergeCell ref="D21:D24"/>
    <mergeCell ref="E21:E24"/>
    <mergeCell ref="AQ17:AQ20"/>
    <mergeCell ref="AR17:AR20"/>
    <mergeCell ref="AS17:AS20"/>
    <mergeCell ref="AT17:AT20"/>
    <mergeCell ref="BF17:BF20"/>
    <mergeCell ref="BG17:BG20"/>
    <mergeCell ref="AK17:AK20"/>
    <mergeCell ref="AL17:AL20"/>
    <mergeCell ref="AM17:AM20"/>
    <mergeCell ref="AN17:AN20"/>
    <mergeCell ref="AO17:AO20"/>
    <mergeCell ref="AP17:AP20"/>
    <mergeCell ref="AE17:AE20"/>
    <mergeCell ref="AF17:AF20"/>
    <mergeCell ref="L21:L24"/>
    <mergeCell ref="M21:M24"/>
    <mergeCell ref="N21:N24"/>
    <mergeCell ref="O21:O24"/>
    <mergeCell ref="P21:P24"/>
    <mergeCell ref="Q21:Q24"/>
    <mergeCell ref="F21:F24"/>
    <mergeCell ref="G21:G24"/>
    <mergeCell ref="H21:H24"/>
    <mergeCell ref="I21:I24"/>
    <mergeCell ref="J21:J24"/>
    <mergeCell ref="K21:K24"/>
    <mergeCell ref="X21:X24"/>
    <mergeCell ref="Y21:Y24"/>
    <mergeCell ref="Z21:Z24"/>
    <mergeCell ref="AA21:AA24"/>
    <mergeCell ref="AB21:AB24"/>
    <mergeCell ref="AC21:AC24"/>
    <mergeCell ref="R21:R24"/>
    <mergeCell ref="S21:S24"/>
    <mergeCell ref="T21:T24"/>
    <mergeCell ref="U21:U24"/>
    <mergeCell ref="V21:V24"/>
    <mergeCell ref="W21:W24"/>
    <mergeCell ref="AJ21:AJ24"/>
    <mergeCell ref="AK21:AK24"/>
    <mergeCell ref="AL21:AL24"/>
    <mergeCell ref="AM21:AM24"/>
    <mergeCell ref="AN21:AN24"/>
    <mergeCell ref="AO21:AO24"/>
    <mergeCell ref="AD21:AD24"/>
    <mergeCell ref="AE21:AE24"/>
    <mergeCell ref="AF21:AF24"/>
    <mergeCell ref="AG21:AG24"/>
    <mergeCell ref="AH21:AH24"/>
    <mergeCell ref="AI21:AI24"/>
    <mergeCell ref="BG21:BG24"/>
    <mergeCell ref="BH21:BH24"/>
    <mergeCell ref="BI21:BI24"/>
    <mergeCell ref="BJ21:BJ24"/>
    <mergeCell ref="BK21:BK24"/>
    <mergeCell ref="BL21:BL24"/>
    <mergeCell ref="AP21:AP24"/>
    <mergeCell ref="AQ21:AQ24"/>
    <mergeCell ref="AR21:AR24"/>
    <mergeCell ref="AS21:AS24"/>
    <mergeCell ref="AT21:AT24"/>
    <mergeCell ref="BF21:BF24"/>
    <mergeCell ref="A25:A28"/>
    <mergeCell ref="B25:B28"/>
    <mergeCell ref="C25:C28"/>
    <mergeCell ref="D25:D28"/>
    <mergeCell ref="E25:E28"/>
    <mergeCell ref="L25:L28"/>
    <mergeCell ref="M25:M28"/>
    <mergeCell ref="N25:N28"/>
    <mergeCell ref="O25:O28"/>
    <mergeCell ref="P25:P28"/>
    <mergeCell ref="Q25:Q28"/>
    <mergeCell ref="F25:F28"/>
    <mergeCell ref="G25:G28"/>
    <mergeCell ref="H25:H28"/>
    <mergeCell ref="I25:I28"/>
    <mergeCell ref="J25:J28"/>
    <mergeCell ref="K25:K28"/>
    <mergeCell ref="X25:X28"/>
    <mergeCell ref="Y25:Y28"/>
    <mergeCell ref="Z25:Z28"/>
    <mergeCell ref="AA25:AA28"/>
    <mergeCell ref="AB25:AB28"/>
    <mergeCell ref="AC25:AC28"/>
    <mergeCell ref="R25:R28"/>
    <mergeCell ref="S25:S28"/>
    <mergeCell ref="T25:T28"/>
    <mergeCell ref="U25:U28"/>
    <mergeCell ref="V25:V28"/>
    <mergeCell ref="W25:W28"/>
    <mergeCell ref="AJ25:AJ28"/>
    <mergeCell ref="AK25:AK28"/>
    <mergeCell ref="AL25:AL28"/>
    <mergeCell ref="AM25:AM28"/>
    <mergeCell ref="AN25:AN28"/>
    <mergeCell ref="AO25:AO28"/>
    <mergeCell ref="AD25:AD28"/>
    <mergeCell ref="AE25:AE28"/>
    <mergeCell ref="AF25:AF28"/>
    <mergeCell ref="AG25:AG28"/>
    <mergeCell ref="AH25:AH28"/>
    <mergeCell ref="AI25:AI28"/>
    <mergeCell ref="BG25:BG28"/>
    <mergeCell ref="BH25:BH28"/>
    <mergeCell ref="BI25:BI28"/>
    <mergeCell ref="BJ25:BJ28"/>
    <mergeCell ref="BK25:BK28"/>
    <mergeCell ref="BL25:BL28"/>
    <mergeCell ref="AP25:AP28"/>
    <mergeCell ref="AQ25:AQ28"/>
    <mergeCell ref="AR25:AR28"/>
    <mergeCell ref="AS25:AS28"/>
    <mergeCell ref="AT25:AT28"/>
    <mergeCell ref="BF25:BF28"/>
    <mergeCell ref="G29:G32"/>
    <mergeCell ref="H29:H32"/>
    <mergeCell ref="I29:I32"/>
    <mergeCell ref="J29:J32"/>
    <mergeCell ref="K29:K32"/>
    <mergeCell ref="L29:L32"/>
    <mergeCell ref="A29:A32"/>
    <mergeCell ref="B29:B32"/>
    <mergeCell ref="C29:C32"/>
    <mergeCell ref="D29:D32"/>
    <mergeCell ref="E29:E32"/>
    <mergeCell ref="F29:F32"/>
    <mergeCell ref="S29:S32"/>
    <mergeCell ref="T29:T32"/>
    <mergeCell ref="U29:U32"/>
    <mergeCell ref="V29:V32"/>
    <mergeCell ref="W29:W32"/>
    <mergeCell ref="X29:X32"/>
    <mergeCell ref="M29:M32"/>
    <mergeCell ref="N29:N32"/>
    <mergeCell ref="O29:O32"/>
    <mergeCell ref="P29:P32"/>
    <mergeCell ref="Q29:Q32"/>
    <mergeCell ref="R29:R32"/>
    <mergeCell ref="AG29:AG32"/>
    <mergeCell ref="AH29:AH32"/>
    <mergeCell ref="AI29:AI32"/>
    <mergeCell ref="AJ29:AJ32"/>
    <mergeCell ref="Y29:Y32"/>
    <mergeCell ref="Z29:Z32"/>
    <mergeCell ref="AA29:AA32"/>
    <mergeCell ref="AB29:AB32"/>
    <mergeCell ref="AC29:AC32"/>
    <mergeCell ref="AD29:AD32"/>
    <mergeCell ref="BH29:BH32"/>
    <mergeCell ref="BI29:BI32"/>
    <mergeCell ref="BJ29:BJ32"/>
    <mergeCell ref="BK29:BK32"/>
    <mergeCell ref="BL29:BL32"/>
    <mergeCell ref="A33:A36"/>
    <mergeCell ref="B33:B36"/>
    <mergeCell ref="C33:C36"/>
    <mergeCell ref="D33:D36"/>
    <mergeCell ref="E33:E36"/>
    <mergeCell ref="AQ29:AQ32"/>
    <mergeCell ref="AR29:AR32"/>
    <mergeCell ref="AS29:AS32"/>
    <mergeCell ref="AT29:AT32"/>
    <mergeCell ref="BF29:BF32"/>
    <mergeCell ref="BG29:BG32"/>
    <mergeCell ref="AK29:AK32"/>
    <mergeCell ref="AL29:AL32"/>
    <mergeCell ref="AM29:AM32"/>
    <mergeCell ref="AN29:AN32"/>
    <mergeCell ref="AO29:AO32"/>
    <mergeCell ref="AP29:AP32"/>
    <mergeCell ref="AE29:AE32"/>
    <mergeCell ref="AF29:AF32"/>
    <mergeCell ref="L33:L36"/>
    <mergeCell ref="M33:M36"/>
    <mergeCell ref="N33:N36"/>
    <mergeCell ref="O33:O36"/>
    <mergeCell ref="P33:P36"/>
    <mergeCell ref="Q33:Q36"/>
    <mergeCell ref="F33:F36"/>
    <mergeCell ref="G33:G36"/>
    <mergeCell ref="H33:H36"/>
    <mergeCell ref="I33:I36"/>
    <mergeCell ref="J33:J36"/>
    <mergeCell ref="K33:K36"/>
    <mergeCell ref="X33:X36"/>
    <mergeCell ref="Y33:Y36"/>
    <mergeCell ref="Z33:Z36"/>
    <mergeCell ref="AA33:AA36"/>
    <mergeCell ref="AB33:AB36"/>
    <mergeCell ref="AC33:AC36"/>
    <mergeCell ref="R33:R36"/>
    <mergeCell ref="S33:S36"/>
    <mergeCell ref="T33:T36"/>
    <mergeCell ref="U33:U36"/>
    <mergeCell ref="V33:V36"/>
    <mergeCell ref="W33:W36"/>
    <mergeCell ref="AJ33:AJ36"/>
    <mergeCell ref="AK33:AK36"/>
    <mergeCell ref="AL33:AL36"/>
    <mergeCell ref="AM33:AM36"/>
    <mergeCell ref="AN33:AN36"/>
    <mergeCell ref="AO33:AO36"/>
    <mergeCell ref="AD33:AD36"/>
    <mergeCell ref="AE33:AE36"/>
    <mergeCell ref="AF33:AF36"/>
    <mergeCell ref="AG33:AG36"/>
    <mergeCell ref="AH33:AH36"/>
    <mergeCell ref="AI33:AI36"/>
    <mergeCell ref="BG33:BG36"/>
    <mergeCell ref="BH33:BH36"/>
    <mergeCell ref="BI33:BI36"/>
    <mergeCell ref="BJ33:BJ36"/>
    <mergeCell ref="BK33:BK36"/>
    <mergeCell ref="BL33:BL36"/>
    <mergeCell ref="AP33:AP36"/>
    <mergeCell ref="AQ33:AQ36"/>
    <mergeCell ref="AR33:AR36"/>
    <mergeCell ref="AS33:AS36"/>
    <mergeCell ref="AT33:AT36"/>
    <mergeCell ref="BF33:BF36"/>
    <mergeCell ref="G37:G40"/>
    <mergeCell ref="H37:H40"/>
    <mergeCell ref="I37:I40"/>
    <mergeCell ref="J37:J40"/>
    <mergeCell ref="K37:K40"/>
    <mergeCell ref="L37:L40"/>
    <mergeCell ref="A37:A40"/>
    <mergeCell ref="B37:B40"/>
    <mergeCell ref="C37:C40"/>
    <mergeCell ref="D37:D40"/>
    <mergeCell ref="E37:E40"/>
    <mergeCell ref="F37:F40"/>
    <mergeCell ref="S37:S40"/>
    <mergeCell ref="T37:T40"/>
    <mergeCell ref="U37:U40"/>
    <mergeCell ref="V37:V40"/>
    <mergeCell ref="W37:W40"/>
    <mergeCell ref="X37:X40"/>
    <mergeCell ref="M37:M40"/>
    <mergeCell ref="N37:N40"/>
    <mergeCell ref="O37:O40"/>
    <mergeCell ref="P37:P40"/>
    <mergeCell ref="Q37:Q40"/>
    <mergeCell ref="R37:R40"/>
    <mergeCell ref="AG37:AG40"/>
    <mergeCell ref="AH37:AH40"/>
    <mergeCell ref="AI37:AI40"/>
    <mergeCell ref="AJ37:AJ40"/>
    <mergeCell ref="Y37:Y40"/>
    <mergeCell ref="Z37:Z40"/>
    <mergeCell ref="AA37:AA40"/>
    <mergeCell ref="AB37:AB40"/>
    <mergeCell ref="AC37:AC40"/>
    <mergeCell ref="AD37:AD40"/>
    <mergeCell ref="BH37:BH40"/>
    <mergeCell ref="BI37:BI40"/>
    <mergeCell ref="BJ37:BJ40"/>
    <mergeCell ref="BK37:BK40"/>
    <mergeCell ref="BL37:BL40"/>
    <mergeCell ref="A41:A44"/>
    <mergeCell ref="B41:B44"/>
    <mergeCell ref="C41:C44"/>
    <mergeCell ref="D41:D44"/>
    <mergeCell ref="E41:E44"/>
    <mergeCell ref="AQ37:AQ40"/>
    <mergeCell ref="AR37:AR40"/>
    <mergeCell ref="AS37:AS40"/>
    <mergeCell ref="AT37:AT40"/>
    <mergeCell ref="BF37:BF40"/>
    <mergeCell ref="BG37:BG40"/>
    <mergeCell ref="AK37:AK40"/>
    <mergeCell ref="AL37:AL40"/>
    <mergeCell ref="AM37:AM40"/>
    <mergeCell ref="AN37:AN40"/>
    <mergeCell ref="AO37:AO40"/>
    <mergeCell ref="AP37:AP40"/>
    <mergeCell ref="AE37:AE40"/>
    <mergeCell ref="AF37:AF40"/>
    <mergeCell ref="L41:L44"/>
    <mergeCell ref="M41:M44"/>
    <mergeCell ref="N41:N44"/>
    <mergeCell ref="O41:O44"/>
    <mergeCell ref="P41:P44"/>
    <mergeCell ref="Q41:Q44"/>
    <mergeCell ref="F41:F44"/>
    <mergeCell ref="G41:G44"/>
    <mergeCell ref="H41:H44"/>
    <mergeCell ref="I41:I44"/>
    <mergeCell ref="J41:J44"/>
    <mergeCell ref="K41:K44"/>
    <mergeCell ref="AA41:AA44"/>
    <mergeCell ref="AB41:AB44"/>
    <mergeCell ref="AC41:AC44"/>
    <mergeCell ref="R41:R44"/>
    <mergeCell ref="S41:S44"/>
    <mergeCell ref="T41:T44"/>
    <mergeCell ref="U41:U44"/>
    <mergeCell ref="V41:V44"/>
    <mergeCell ref="W41:W44"/>
    <mergeCell ref="BJ41:BJ44"/>
    <mergeCell ref="BK41:BK44"/>
    <mergeCell ref="BL41:BL44"/>
    <mergeCell ref="AP41:AP44"/>
    <mergeCell ref="AQ41:AQ44"/>
    <mergeCell ref="AR41:AR44"/>
    <mergeCell ref="AS41:AS44"/>
    <mergeCell ref="AT41:AT44"/>
    <mergeCell ref="BF41:BF44"/>
    <mergeCell ref="A45:A48"/>
    <mergeCell ref="B45:B48"/>
    <mergeCell ref="C45:C48"/>
    <mergeCell ref="D45:D48"/>
    <mergeCell ref="E45:E48"/>
    <mergeCell ref="F45:F48"/>
    <mergeCell ref="BG41:BG44"/>
    <mergeCell ref="BH41:BH44"/>
    <mergeCell ref="BI41:BI44"/>
    <mergeCell ref="AJ41:AJ44"/>
    <mergeCell ref="AK41:AK44"/>
    <mergeCell ref="AL41:AL44"/>
    <mergeCell ref="AM41:AM44"/>
    <mergeCell ref="AN41:AN44"/>
    <mergeCell ref="AO41:AO44"/>
    <mergeCell ref="AD41:AD44"/>
    <mergeCell ref="AE41:AE44"/>
    <mergeCell ref="AF41:AF44"/>
    <mergeCell ref="AG41:AG44"/>
    <mergeCell ref="AH41:AH44"/>
    <mergeCell ref="AI41:AI44"/>
    <mergeCell ref="X41:X44"/>
    <mergeCell ref="Y41:Y44"/>
    <mergeCell ref="Z41:Z44"/>
    <mergeCell ref="M45:M48"/>
    <mergeCell ref="N45:N48"/>
    <mergeCell ref="O45:O48"/>
    <mergeCell ref="P45:P48"/>
    <mergeCell ref="Q45:Q48"/>
    <mergeCell ref="R45:R48"/>
    <mergeCell ref="G45:G48"/>
    <mergeCell ref="H45:H48"/>
    <mergeCell ref="I45:I48"/>
    <mergeCell ref="J45:J48"/>
    <mergeCell ref="K45:K48"/>
    <mergeCell ref="L45:L48"/>
    <mergeCell ref="Y45:Y48"/>
    <mergeCell ref="Z45:Z48"/>
    <mergeCell ref="AA45:AA48"/>
    <mergeCell ref="AB45:AB48"/>
    <mergeCell ref="AC45:AC48"/>
    <mergeCell ref="AD45:AD48"/>
    <mergeCell ref="S45:S48"/>
    <mergeCell ref="T45:T48"/>
    <mergeCell ref="U45:U48"/>
    <mergeCell ref="V45:V48"/>
    <mergeCell ref="W45:W48"/>
    <mergeCell ref="X45:X48"/>
    <mergeCell ref="AK45:AK48"/>
    <mergeCell ref="AL45:AL48"/>
    <mergeCell ref="AM45:AM48"/>
    <mergeCell ref="AN45:AN48"/>
    <mergeCell ref="AO45:AO48"/>
    <mergeCell ref="AP45:AP48"/>
    <mergeCell ref="AE45:AE48"/>
    <mergeCell ref="AF45:AF48"/>
    <mergeCell ref="AG45:AG48"/>
    <mergeCell ref="AH45:AH48"/>
    <mergeCell ref="AI45:AI48"/>
    <mergeCell ref="AJ45:AJ48"/>
    <mergeCell ref="BH45:BH48"/>
    <mergeCell ref="BI45:BI48"/>
    <mergeCell ref="BJ45:BJ48"/>
    <mergeCell ref="BK45:BK48"/>
    <mergeCell ref="BL45:BL48"/>
    <mergeCell ref="AQ45:AQ48"/>
    <mergeCell ref="AR45:AR48"/>
    <mergeCell ref="AS45:AS48"/>
    <mergeCell ref="AT45:AT48"/>
    <mergeCell ref="BF45:BF48"/>
    <mergeCell ref="BG45:BG48"/>
  </mergeCells>
  <conditionalFormatting sqref="AP17:AP48 BG17:BG48">
    <cfRule type="cellIs" dxfId="181" priority="1" operator="equal">
      <formula>"Seguro"</formula>
    </cfRule>
    <cfRule type="cellIs" dxfId="180" priority="2" operator="equal">
      <formula>"Probable"</formula>
    </cfRule>
    <cfRule type="cellIs" dxfId="179" priority="3" operator="equal">
      <formula>"Posible"</formula>
    </cfRule>
    <cfRule type="cellIs" dxfId="178" priority="4" operator="equal">
      <formula>"Improbable"</formula>
    </cfRule>
    <cfRule type="cellIs" dxfId="177" priority="5" operator="equal">
      <formula>"Rara Vez"</formula>
    </cfRule>
    <cfRule type="cellIs" dxfId="176" priority="6" operator="equal">
      <formula>"Muy Alta"</formula>
    </cfRule>
    <cfRule type="cellIs" dxfId="175" priority="7" operator="equal">
      <formula>"Alta"</formula>
    </cfRule>
    <cfRule type="cellIs" dxfId="174" priority="8" operator="equal">
      <formula>"Media"</formula>
    </cfRule>
    <cfRule type="cellIs" dxfId="173" priority="9" operator="equal">
      <formula>"Baja"</formula>
    </cfRule>
    <cfRule type="cellIs" dxfId="172" priority="10" operator="equal">
      <formula>"Muy Baja"</formula>
    </cfRule>
  </conditionalFormatting>
  <conditionalFormatting sqref="AR17:AR48 BI17:BI48">
    <cfRule type="cellIs" dxfId="171" priority="21" operator="equal">
      <formula>"Moderado"</formula>
    </cfRule>
    <cfRule type="cellIs" dxfId="170" priority="19" operator="equal">
      <formula>"Catastrófico"</formula>
    </cfRule>
    <cfRule type="cellIs" dxfId="169" priority="20" operator="equal">
      <formula>"Mayor"</formula>
    </cfRule>
    <cfRule type="cellIs" dxfId="168" priority="22" operator="equal">
      <formula>"Menor"</formula>
    </cfRule>
    <cfRule type="cellIs" dxfId="167" priority="23" operator="equal">
      <formula>"Insignificante"</formula>
    </cfRule>
  </conditionalFormatting>
  <conditionalFormatting sqref="AT17">
    <cfRule type="containsText" dxfId="166" priority="24" operator="containsText" text="BAJO">
      <formula>NOT(ISERROR(SEARCH("BAJO",AT17)))</formula>
    </cfRule>
    <cfRule type="containsText" dxfId="165" priority="25" operator="containsText" text="MODERADO">
      <formula>NOT(ISERROR(SEARCH("MODERADO",AT17)))</formula>
    </cfRule>
    <cfRule type="containsText" dxfId="164" priority="26" operator="containsText" text="ALTO">
      <formula>NOT(ISERROR(SEARCH("ALTO",AT17)))</formula>
    </cfRule>
    <cfRule type="containsText" dxfId="163" priority="27" operator="containsText" text="EXTREMO">
      <formula>NOT(ISERROR(SEARCH("EXTREMO",AT17)))</formula>
    </cfRule>
  </conditionalFormatting>
  <conditionalFormatting sqref="AT21">
    <cfRule type="containsText" dxfId="162" priority="94" operator="containsText" text="ALTO">
      <formula>NOT(ISERROR(SEARCH("ALTO",AT21)))</formula>
    </cfRule>
    <cfRule type="containsText" dxfId="161" priority="93" operator="containsText" text="MODERADO">
      <formula>NOT(ISERROR(SEARCH("MODERADO",AT21)))</formula>
    </cfRule>
    <cfRule type="containsText" dxfId="160" priority="92" operator="containsText" text="BAJO">
      <formula>NOT(ISERROR(SEARCH("BAJO",AT21)))</formula>
    </cfRule>
    <cfRule type="containsText" dxfId="159" priority="95" operator="containsText" text="EXTREMO">
      <formula>NOT(ISERROR(SEARCH("EXTREMO",AT21)))</formula>
    </cfRule>
  </conditionalFormatting>
  <conditionalFormatting sqref="AT25">
    <cfRule type="containsText" dxfId="158" priority="77" operator="containsText" text="MODERADO">
      <formula>NOT(ISERROR(SEARCH("MODERADO",AT25)))</formula>
    </cfRule>
    <cfRule type="containsText" dxfId="157" priority="76" operator="containsText" text="BAJO">
      <formula>NOT(ISERROR(SEARCH("BAJO",AT25)))</formula>
    </cfRule>
    <cfRule type="containsText" dxfId="156" priority="78" operator="containsText" text="ALTO">
      <formula>NOT(ISERROR(SEARCH("ALTO",AT25)))</formula>
    </cfRule>
    <cfRule type="containsText" dxfId="155" priority="79" operator="containsText" text="EXTREMO">
      <formula>NOT(ISERROR(SEARCH("EXTREMO",AT25)))</formula>
    </cfRule>
  </conditionalFormatting>
  <conditionalFormatting sqref="AT29">
    <cfRule type="containsText" dxfId="154" priority="68" operator="containsText" text="BAJO">
      <formula>NOT(ISERROR(SEARCH("BAJO",AT29)))</formula>
    </cfRule>
    <cfRule type="containsText" dxfId="153" priority="69" operator="containsText" text="MODERADO">
      <formula>NOT(ISERROR(SEARCH("MODERADO",AT29)))</formula>
    </cfRule>
    <cfRule type="containsText" dxfId="152" priority="70" operator="containsText" text="ALTO">
      <formula>NOT(ISERROR(SEARCH("ALTO",AT29)))</formula>
    </cfRule>
    <cfRule type="containsText" dxfId="151" priority="71" operator="containsText" text="EXTREMO">
      <formula>NOT(ISERROR(SEARCH("EXTREMO",AT29)))</formula>
    </cfRule>
  </conditionalFormatting>
  <conditionalFormatting sqref="AT33">
    <cfRule type="containsText" dxfId="150" priority="60" operator="containsText" text="BAJO">
      <formula>NOT(ISERROR(SEARCH("BAJO",AT33)))</formula>
    </cfRule>
    <cfRule type="containsText" dxfId="149" priority="61" operator="containsText" text="MODERADO">
      <formula>NOT(ISERROR(SEARCH("MODERADO",AT33)))</formula>
    </cfRule>
    <cfRule type="containsText" dxfId="148" priority="62" operator="containsText" text="ALTO">
      <formula>NOT(ISERROR(SEARCH("ALTO",AT33)))</formula>
    </cfRule>
    <cfRule type="containsText" dxfId="147" priority="63" operator="containsText" text="EXTREMO">
      <formula>NOT(ISERROR(SEARCH("EXTREMO",AT33)))</formula>
    </cfRule>
  </conditionalFormatting>
  <conditionalFormatting sqref="AT37">
    <cfRule type="containsText" dxfId="146" priority="54" operator="containsText" text="ALTO">
      <formula>NOT(ISERROR(SEARCH("ALTO",AT37)))</formula>
    </cfRule>
    <cfRule type="containsText" dxfId="145" priority="55" operator="containsText" text="EXTREMO">
      <formula>NOT(ISERROR(SEARCH("EXTREMO",AT37)))</formula>
    </cfRule>
    <cfRule type="containsText" dxfId="144" priority="53" operator="containsText" text="MODERADO">
      <formula>NOT(ISERROR(SEARCH("MODERADO",AT37)))</formula>
    </cfRule>
    <cfRule type="containsText" dxfId="143" priority="52" operator="containsText" text="BAJO">
      <formula>NOT(ISERROR(SEARCH("BAJO",AT37)))</formula>
    </cfRule>
  </conditionalFormatting>
  <conditionalFormatting sqref="AT41">
    <cfRule type="containsText" dxfId="142" priority="47" operator="containsText" text="EXTREMO">
      <formula>NOT(ISERROR(SEARCH("EXTREMO",AT41)))</formula>
    </cfRule>
    <cfRule type="containsText" dxfId="141" priority="46" operator="containsText" text="ALTO">
      <formula>NOT(ISERROR(SEARCH("ALTO",AT41)))</formula>
    </cfRule>
    <cfRule type="containsText" dxfId="140" priority="44" operator="containsText" text="BAJO">
      <formula>NOT(ISERROR(SEARCH("BAJO",AT41)))</formula>
    </cfRule>
    <cfRule type="containsText" dxfId="139" priority="45" operator="containsText" text="MODERADO">
      <formula>NOT(ISERROR(SEARCH("MODERADO",AT41)))</formula>
    </cfRule>
  </conditionalFormatting>
  <conditionalFormatting sqref="AT45">
    <cfRule type="containsText" dxfId="138" priority="36" operator="containsText" text="BAJO">
      <formula>NOT(ISERROR(SEARCH("BAJO",AT45)))</formula>
    </cfRule>
    <cfRule type="containsText" dxfId="137" priority="37" operator="containsText" text="MODERADO">
      <formula>NOT(ISERROR(SEARCH("MODERADO",AT45)))</formula>
    </cfRule>
    <cfRule type="containsText" dxfId="136" priority="38" operator="containsText" text="ALTO">
      <formula>NOT(ISERROR(SEARCH("ALTO",AT45)))</formula>
    </cfRule>
    <cfRule type="containsText" dxfId="135" priority="39" operator="containsText" text="EXTREMO">
      <formula>NOT(ISERROR(SEARCH("EXTREMO",AT45)))</formula>
    </cfRule>
  </conditionalFormatting>
  <conditionalFormatting sqref="BK17">
    <cfRule type="containsText" dxfId="134" priority="11" operator="containsText" text="BAJO">
      <formula>NOT(ISERROR(SEARCH("BAJO",BK17)))</formula>
    </cfRule>
    <cfRule type="containsText" dxfId="133" priority="12" operator="containsText" text="MODERADO">
      <formula>NOT(ISERROR(SEARCH("MODERADO",BK17)))</formula>
    </cfRule>
    <cfRule type="containsText" dxfId="132" priority="14" operator="containsText" text="EXTREMO">
      <formula>NOT(ISERROR(SEARCH("EXTREMO",BK17)))</formula>
    </cfRule>
    <cfRule type="containsText" dxfId="131" priority="13" operator="containsText" text="ALTO">
      <formula>NOT(ISERROR(SEARCH("ALTO",BK17)))</formula>
    </cfRule>
  </conditionalFormatting>
  <conditionalFormatting sqref="BK21 BK25 BK29 BK33 BK37 BK41 BK45">
    <cfRule type="containsText" dxfId="130" priority="31" operator="containsText" text="EXTREMO">
      <formula>NOT(ISERROR(SEARCH("EXTREMO",BK21)))</formula>
    </cfRule>
    <cfRule type="containsText" dxfId="129" priority="30" operator="containsText" text="ALTO">
      <formula>NOT(ISERROR(SEARCH("ALTO",BK21)))</formula>
    </cfRule>
    <cfRule type="containsText" dxfId="128" priority="29" operator="containsText" text="MODERADO">
      <formula>NOT(ISERROR(SEARCH("MODERADO",BK21)))</formula>
    </cfRule>
    <cfRule type="containsText" dxfId="127" priority="28" operator="containsText" text="BAJO">
      <formula>NOT(ISERROR(SEARCH("BAJO",BK21)))</formula>
    </cfRule>
  </conditionalFormatting>
  <conditionalFormatting sqref="BL17">
    <cfRule type="containsText" dxfId="126" priority="18" operator="containsText" text="RIESGO EXTREMO">
      <formula>NOT(ISERROR(SEARCH("RIESGO EXTREMO",BL17)))</formula>
    </cfRule>
    <cfRule type="containsText" dxfId="125" priority="17" operator="containsText" text="RIESGO ALTO">
      <formula>NOT(ISERROR(SEARCH("RIESGO ALTO",BL17)))</formula>
    </cfRule>
    <cfRule type="containsText" dxfId="124" priority="16" operator="containsText" text="RIESGO MODERADO">
      <formula>NOT(ISERROR(SEARCH("RIESGO MODERADO",BL17)))</formula>
    </cfRule>
    <cfRule type="containsText" dxfId="123" priority="15" operator="containsText" text="RIESGO BAJO">
      <formula>NOT(ISERROR(SEARCH("RIESGO BAJO",BL17)))</formula>
    </cfRule>
  </conditionalFormatting>
  <conditionalFormatting sqref="BL21">
    <cfRule type="containsText" dxfId="122" priority="88" operator="containsText" text="RIESGO BAJO">
      <formula>NOT(ISERROR(SEARCH("RIESGO BAJO",BL21)))</formula>
    </cfRule>
    <cfRule type="containsText" dxfId="121" priority="89" operator="containsText" text="RIESGO MODERADO">
      <formula>NOT(ISERROR(SEARCH("RIESGO MODERADO",BL21)))</formula>
    </cfRule>
    <cfRule type="containsText" dxfId="120" priority="90" operator="containsText" text="RIESGO ALTO">
      <formula>NOT(ISERROR(SEARCH("RIESGO ALTO",BL21)))</formula>
    </cfRule>
    <cfRule type="containsText" dxfId="119" priority="91" operator="containsText" text="RIESGO EXTREMO">
      <formula>NOT(ISERROR(SEARCH("RIESGO EXTREMO",BL21)))</formula>
    </cfRule>
  </conditionalFormatting>
  <conditionalFormatting sqref="BL25">
    <cfRule type="containsText" dxfId="118" priority="74" operator="containsText" text="RIESGO ALTO">
      <formula>NOT(ISERROR(SEARCH("RIESGO ALTO",BL25)))</formula>
    </cfRule>
    <cfRule type="containsText" dxfId="117" priority="75" operator="containsText" text="RIESGO EXTREMO">
      <formula>NOT(ISERROR(SEARCH("RIESGO EXTREMO",BL25)))</formula>
    </cfRule>
    <cfRule type="containsText" dxfId="116" priority="73" operator="containsText" text="RIESGO MODERADO">
      <formula>NOT(ISERROR(SEARCH("RIESGO MODERADO",BL25)))</formula>
    </cfRule>
    <cfRule type="containsText" dxfId="115" priority="72" operator="containsText" text="RIESGO BAJO">
      <formula>NOT(ISERROR(SEARCH("RIESGO BAJO",BL25)))</formula>
    </cfRule>
  </conditionalFormatting>
  <conditionalFormatting sqref="BL29">
    <cfRule type="containsText" dxfId="114" priority="65" operator="containsText" text="RIESGO MODERADO">
      <formula>NOT(ISERROR(SEARCH("RIESGO MODERADO",BL29)))</formula>
    </cfRule>
    <cfRule type="containsText" dxfId="113" priority="64" operator="containsText" text="RIESGO BAJO">
      <formula>NOT(ISERROR(SEARCH("RIESGO BAJO",BL29)))</formula>
    </cfRule>
    <cfRule type="containsText" dxfId="112" priority="66" operator="containsText" text="RIESGO ALTO">
      <formula>NOT(ISERROR(SEARCH("RIESGO ALTO",BL29)))</formula>
    </cfRule>
    <cfRule type="containsText" dxfId="111" priority="67" operator="containsText" text="RIESGO EXTREMO">
      <formula>NOT(ISERROR(SEARCH("RIESGO EXTREMO",BL29)))</formula>
    </cfRule>
  </conditionalFormatting>
  <conditionalFormatting sqref="BL33">
    <cfRule type="containsText" dxfId="110" priority="59" operator="containsText" text="RIESGO EXTREMO">
      <formula>NOT(ISERROR(SEARCH("RIESGO EXTREMO",BL33)))</formula>
    </cfRule>
    <cfRule type="containsText" dxfId="109" priority="57" operator="containsText" text="RIESGO MODERADO">
      <formula>NOT(ISERROR(SEARCH("RIESGO MODERADO",BL33)))</formula>
    </cfRule>
    <cfRule type="containsText" dxfId="108" priority="56" operator="containsText" text="RIESGO BAJO">
      <formula>NOT(ISERROR(SEARCH("RIESGO BAJO",BL33)))</formula>
    </cfRule>
    <cfRule type="containsText" dxfId="107" priority="58" operator="containsText" text="RIESGO ALTO">
      <formula>NOT(ISERROR(SEARCH("RIESGO ALTO",BL33)))</formula>
    </cfRule>
  </conditionalFormatting>
  <conditionalFormatting sqref="BL37">
    <cfRule type="containsText" dxfId="106" priority="50" operator="containsText" text="RIESGO ALTO">
      <formula>NOT(ISERROR(SEARCH("RIESGO ALTO",BL37)))</formula>
    </cfRule>
    <cfRule type="containsText" dxfId="105" priority="49" operator="containsText" text="RIESGO MODERADO">
      <formula>NOT(ISERROR(SEARCH("RIESGO MODERADO",BL37)))</formula>
    </cfRule>
    <cfRule type="containsText" dxfId="104" priority="48" operator="containsText" text="RIESGO BAJO">
      <formula>NOT(ISERROR(SEARCH("RIESGO BAJO",BL37)))</formula>
    </cfRule>
    <cfRule type="containsText" dxfId="103" priority="51" operator="containsText" text="RIESGO EXTREMO">
      <formula>NOT(ISERROR(SEARCH("RIESGO EXTREMO",BL37)))</formula>
    </cfRule>
  </conditionalFormatting>
  <conditionalFormatting sqref="BL41">
    <cfRule type="containsText" dxfId="102" priority="43" operator="containsText" text="RIESGO EXTREMO">
      <formula>NOT(ISERROR(SEARCH("RIESGO EXTREMO",BL41)))</formula>
    </cfRule>
    <cfRule type="containsText" dxfId="101" priority="42" operator="containsText" text="RIESGO ALTO">
      <formula>NOT(ISERROR(SEARCH("RIESGO ALTO",BL41)))</formula>
    </cfRule>
    <cfRule type="containsText" dxfId="100" priority="41" operator="containsText" text="RIESGO MODERADO">
      <formula>NOT(ISERROR(SEARCH("RIESGO MODERADO",BL41)))</formula>
    </cfRule>
    <cfRule type="containsText" dxfId="99" priority="40" operator="containsText" text="RIESGO BAJO">
      <formula>NOT(ISERROR(SEARCH("RIESGO BAJO",BL41)))</formula>
    </cfRule>
  </conditionalFormatting>
  <conditionalFormatting sqref="BL45">
    <cfRule type="containsText" dxfId="98" priority="35" operator="containsText" text="RIESGO EXTREMO">
      <formula>NOT(ISERROR(SEARCH("RIESGO EXTREMO",BL45)))</formula>
    </cfRule>
    <cfRule type="containsText" dxfId="97" priority="33" operator="containsText" text="RIESGO MODERADO">
      <formula>NOT(ISERROR(SEARCH("RIESGO MODERADO",BL45)))</formula>
    </cfRule>
    <cfRule type="containsText" dxfId="96" priority="32" operator="containsText" text="RIESGO BAJO">
      <formula>NOT(ISERROR(SEARCH("RIESGO BAJO",BL45)))</formula>
    </cfRule>
    <cfRule type="containsText" dxfId="95" priority="34" operator="containsText" text="RIESGO ALTO">
      <formula>NOT(ISERROR(SEARCH("RIESGO ALTO",BL45)))</formula>
    </cfRule>
  </conditionalFormatting>
  <dataValidations count="1">
    <dataValidation type="list" allowBlank="1" showInputMessage="1" showErrorMessage="1" sqref="G17:G48" xr:uid="{368A0815-2437-4FE8-B0C2-300BA0D17CF8}">
      <formula1>INDIRECT(F17)</formula1>
    </dataValidation>
  </dataValidation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620C-2213-4EA4-8BC5-30CE6B207C74}">
  <dimension ref="A1:BQ135"/>
  <sheetViews>
    <sheetView showGridLines="0" zoomScale="66" zoomScaleNormal="66" workbookViewId="0">
      <selection activeCell="B9" sqref="B9:H9"/>
    </sheetView>
  </sheetViews>
  <sheetFormatPr baseColWidth="10" defaultColWidth="11.453125" defaultRowHeight="14.5" customHeight="1" zeroHeight="1" x14ac:dyDescent="0.35"/>
  <cols>
    <col min="1" max="1" width="21.7265625" style="198" customWidth="1"/>
    <col min="2" max="2" width="48" style="198" customWidth="1"/>
    <col min="3" max="3" width="22.7265625" style="198" customWidth="1"/>
    <col min="4" max="4" width="22.26953125" style="198" customWidth="1"/>
    <col min="5" max="5" width="59.54296875" style="198" customWidth="1"/>
    <col min="6" max="6" width="48.1796875" style="198" customWidth="1"/>
    <col min="7" max="9" width="19" style="198" customWidth="1"/>
    <col min="10" max="10" width="21.7265625" style="198" customWidth="1"/>
    <col min="11" max="11" width="42" style="198" customWidth="1"/>
    <col min="12" max="12" width="71.81640625" style="198" customWidth="1"/>
    <col min="13" max="15" width="22.453125" style="198" customWidth="1"/>
    <col min="16" max="34" width="16.453125" style="198" customWidth="1"/>
    <col min="35" max="37" width="16.453125" style="198" hidden="1" customWidth="1"/>
    <col min="38" max="38" width="21.54296875" style="198" customWidth="1"/>
    <col min="39" max="39" width="37.81640625" style="198" customWidth="1"/>
    <col min="40" max="40" width="16.453125" style="198" hidden="1" customWidth="1"/>
    <col min="41" max="41" width="15" style="198" customWidth="1"/>
    <col min="42" max="44" width="18.453125" style="198" customWidth="1"/>
    <col min="45" max="45" width="27.26953125" style="198" hidden="1" customWidth="1"/>
    <col min="46" max="46" width="16" style="198" customWidth="1"/>
    <col min="47" max="47" width="71.7265625" style="198" customWidth="1"/>
    <col min="48" max="48" width="35.7265625" style="198" customWidth="1"/>
    <col min="49" max="49" width="46.453125" style="198" customWidth="1"/>
    <col min="50" max="50" width="55" style="198" customWidth="1"/>
    <col min="51" max="51" width="26.1796875" style="198" customWidth="1"/>
    <col min="52" max="52" width="19.453125" style="198" customWidth="1"/>
    <col min="53" max="53" width="19.81640625" style="198" customWidth="1"/>
    <col min="54" max="54" width="16.1796875" style="198" customWidth="1"/>
    <col min="55" max="55" width="17.1796875" style="198" hidden="1" customWidth="1"/>
    <col min="56" max="57" width="13.1796875" style="198" hidden="1" customWidth="1"/>
    <col min="58" max="60" width="15" style="198" customWidth="1"/>
    <col min="61" max="61" width="16.26953125" style="198" customWidth="1"/>
    <col min="62" max="62" width="15" style="198" hidden="1" customWidth="1"/>
    <col min="63" max="63" width="15" style="198" customWidth="1"/>
    <col min="64" max="64" width="20.54296875" style="198" customWidth="1"/>
    <col min="65" max="69" width="40.54296875" style="198" customWidth="1"/>
    <col min="70" max="70" width="4.7265625" style="198" customWidth="1"/>
    <col min="71" max="16384" width="11.453125" style="198"/>
  </cols>
  <sheetData>
    <row r="1" spans="1:69" s="135" customFormat="1" ht="13.5" x14ac:dyDescent="0.3">
      <c r="B1" s="136"/>
      <c r="C1" s="137"/>
      <c r="D1" s="137"/>
      <c r="E1" s="137"/>
      <c r="F1" s="137"/>
    </row>
    <row r="2" spans="1:69" s="135" customFormat="1" ht="14.15" customHeight="1" x14ac:dyDescent="0.3"/>
    <row r="3" spans="1:69" s="135" customFormat="1" ht="14.15" customHeight="1" x14ac:dyDescent="0.3"/>
    <row r="4" spans="1:69" s="135" customFormat="1" ht="27.65" customHeight="1" x14ac:dyDescent="0.3"/>
    <row r="5" spans="1:69" s="135" customFormat="1" ht="27.65" customHeight="1" x14ac:dyDescent="0.3">
      <c r="B5" s="575" t="s">
        <v>285</v>
      </c>
      <c r="C5" s="575"/>
      <c r="D5" s="575"/>
      <c r="E5" s="575"/>
      <c r="F5" s="575"/>
      <c r="G5" s="575"/>
      <c r="H5" s="575"/>
    </row>
    <row r="6" spans="1:69" s="135" customFormat="1" ht="27.65" customHeight="1" x14ac:dyDescent="0.3">
      <c r="B6" s="210" t="s">
        <v>278</v>
      </c>
      <c r="C6" s="576" t="s">
        <v>284</v>
      </c>
      <c r="D6" s="576"/>
      <c r="E6" s="576"/>
      <c r="F6" s="576"/>
      <c r="G6" s="576"/>
      <c r="H6" s="576"/>
    </row>
    <row r="7" spans="1:69" s="135" customFormat="1" ht="27.65" customHeight="1" x14ac:dyDescent="0.3">
      <c r="B7" s="210" t="s">
        <v>279</v>
      </c>
      <c r="C7" s="576" t="s">
        <v>289</v>
      </c>
      <c r="D7" s="576"/>
      <c r="E7" s="576"/>
      <c r="F7" s="576"/>
      <c r="G7" s="576"/>
      <c r="H7" s="576"/>
    </row>
    <row r="8" spans="1:69" s="135" customFormat="1" ht="27.65" customHeight="1" x14ac:dyDescent="0.3">
      <c r="B8" s="210" t="s">
        <v>280</v>
      </c>
      <c r="C8" s="575" t="s">
        <v>281</v>
      </c>
      <c r="D8" s="575"/>
      <c r="E8" s="575" t="s">
        <v>282</v>
      </c>
      <c r="F8" s="575"/>
      <c r="G8" s="575" t="s">
        <v>283</v>
      </c>
      <c r="H8" s="575"/>
    </row>
    <row r="9" spans="1:69" s="135" customFormat="1" ht="27.65" customHeight="1" x14ac:dyDescent="0.3">
      <c r="B9" s="209" t="s">
        <v>655</v>
      </c>
      <c r="C9" s="597" t="s">
        <v>656</v>
      </c>
      <c r="D9" s="597"/>
      <c r="E9" s="597">
        <v>1</v>
      </c>
      <c r="F9" s="597"/>
      <c r="G9" s="597" t="s">
        <v>657</v>
      </c>
      <c r="H9" s="597"/>
    </row>
    <row r="10" spans="1:69" s="138" customFormat="1" thickBot="1" x14ac:dyDescent="0.35">
      <c r="B10" s="139"/>
      <c r="C10" s="140"/>
      <c r="D10" s="140"/>
      <c r="E10" s="140"/>
      <c r="AO10" s="140"/>
      <c r="AV10" s="141"/>
      <c r="BC10" s="140"/>
      <c r="BD10" s="140"/>
      <c r="BE10" s="140"/>
      <c r="BL10" s="142"/>
      <c r="BM10" s="143"/>
    </row>
    <row r="11" spans="1:69" s="138" customFormat="1" ht="62" thickBot="1" x14ac:dyDescent="0.35">
      <c r="A11" s="144"/>
      <c r="B11" s="598" t="s">
        <v>288</v>
      </c>
      <c r="C11" s="599"/>
      <c r="D11" s="599"/>
      <c r="E11" s="599"/>
      <c r="F11" s="599"/>
      <c r="G11" s="599"/>
      <c r="H11" s="599"/>
      <c r="I11" s="599"/>
      <c r="J11" s="599"/>
      <c r="K11" s="599"/>
      <c r="L11" s="600"/>
      <c r="BC11" s="145"/>
    </row>
    <row r="12" spans="1:69" s="146" customFormat="1" ht="15" thickBot="1" x14ac:dyDescent="0.4">
      <c r="G12" s="147"/>
      <c r="H12" s="147"/>
      <c r="I12" s="147"/>
      <c r="J12" s="147"/>
    </row>
    <row r="13" spans="1:69" s="148" customFormat="1" ht="56.65" customHeight="1" thickBot="1" x14ac:dyDescent="0.4">
      <c r="A13" s="601" t="s">
        <v>35</v>
      </c>
      <c r="B13" s="602"/>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L13" s="603" t="s">
        <v>242</v>
      </c>
      <c r="AM13" s="604"/>
      <c r="AN13" s="604"/>
      <c r="AO13" s="604"/>
      <c r="AP13" s="604"/>
      <c r="AQ13" s="604"/>
      <c r="AR13" s="604"/>
      <c r="AS13" s="604"/>
      <c r="AT13" s="605"/>
      <c r="AU13" s="580" t="s">
        <v>36</v>
      </c>
      <c r="AV13" s="580"/>
      <c r="AW13" s="580"/>
      <c r="AX13" s="580"/>
      <c r="AY13" s="580"/>
      <c r="AZ13" s="580"/>
      <c r="BA13" s="580"/>
      <c r="BB13" s="581"/>
      <c r="BC13" s="149"/>
      <c r="BD13" s="149"/>
      <c r="BE13" s="150"/>
      <c r="BF13" s="584" t="s">
        <v>243</v>
      </c>
      <c r="BG13" s="585"/>
      <c r="BH13" s="585"/>
      <c r="BI13" s="585"/>
      <c r="BJ13" s="585"/>
      <c r="BK13" s="585"/>
      <c r="BL13" s="586"/>
      <c r="BM13" s="590" t="s">
        <v>286</v>
      </c>
      <c r="BN13" s="591"/>
      <c r="BO13" s="591"/>
      <c r="BP13" s="591"/>
      <c r="BQ13" s="591"/>
    </row>
    <row r="14" spans="1:69" s="148" customFormat="1" ht="56.65" customHeight="1" thickBot="1" x14ac:dyDescent="0.4">
      <c r="A14" s="152"/>
      <c r="B14" s="152"/>
      <c r="C14" s="152"/>
      <c r="D14" s="152"/>
      <c r="E14" s="152"/>
      <c r="F14" s="152"/>
      <c r="G14" s="152"/>
      <c r="H14" s="152"/>
      <c r="I14" s="152"/>
      <c r="J14" s="152"/>
      <c r="K14" s="152"/>
      <c r="L14" s="152"/>
      <c r="M14" s="594" t="s">
        <v>267</v>
      </c>
      <c r="N14" s="594"/>
      <c r="O14" s="594"/>
      <c r="P14" s="595" t="s">
        <v>198</v>
      </c>
      <c r="Q14" s="595"/>
      <c r="R14" s="595"/>
      <c r="S14" s="595"/>
      <c r="T14" s="595"/>
      <c r="U14" s="595"/>
      <c r="V14" s="595"/>
      <c r="W14" s="595"/>
      <c r="X14" s="595"/>
      <c r="Y14" s="595"/>
      <c r="Z14" s="595"/>
      <c r="AA14" s="595"/>
      <c r="AB14" s="595"/>
      <c r="AC14" s="595"/>
      <c r="AD14" s="595"/>
      <c r="AE14" s="595"/>
      <c r="AF14" s="595"/>
      <c r="AG14" s="595"/>
      <c r="AH14" s="595"/>
      <c r="AI14" s="595"/>
      <c r="AJ14" s="595"/>
      <c r="AK14" s="596"/>
      <c r="AL14" s="153"/>
      <c r="AM14" s="153"/>
      <c r="AN14" s="153"/>
      <c r="AO14" s="153"/>
      <c r="AP14" s="153"/>
      <c r="AQ14" s="151"/>
      <c r="AR14" s="151"/>
      <c r="AS14" s="153"/>
      <c r="AT14" s="153"/>
      <c r="AU14" s="582"/>
      <c r="AV14" s="582"/>
      <c r="AW14" s="582"/>
      <c r="AX14" s="582"/>
      <c r="AY14" s="582"/>
      <c r="AZ14" s="582"/>
      <c r="BA14" s="582"/>
      <c r="BB14" s="583"/>
      <c r="BC14" s="154"/>
      <c r="BD14" s="154"/>
      <c r="BE14" s="155"/>
      <c r="BF14" s="587"/>
      <c r="BG14" s="588"/>
      <c r="BH14" s="588"/>
      <c r="BI14" s="588"/>
      <c r="BJ14" s="588"/>
      <c r="BK14" s="588"/>
      <c r="BL14" s="589"/>
      <c r="BM14" s="592"/>
      <c r="BN14" s="593"/>
      <c r="BO14" s="593"/>
      <c r="BP14" s="593"/>
      <c r="BQ14" s="593"/>
    </row>
    <row r="15" spans="1:69" s="170" customFormat="1" ht="93.65" customHeight="1" x14ac:dyDescent="0.35">
      <c r="A15" s="156" t="s">
        <v>37</v>
      </c>
      <c r="B15" s="157" t="s">
        <v>145</v>
      </c>
      <c r="C15" s="157" t="s">
        <v>38</v>
      </c>
      <c r="D15" s="157" t="s">
        <v>82</v>
      </c>
      <c r="E15" s="157" t="s">
        <v>272</v>
      </c>
      <c r="F15" s="157" t="s">
        <v>40</v>
      </c>
      <c r="G15" s="157" t="s">
        <v>68</v>
      </c>
      <c r="H15" s="157" t="s">
        <v>237</v>
      </c>
      <c r="I15" s="157" t="s">
        <v>238</v>
      </c>
      <c r="J15" s="157" t="s">
        <v>266</v>
      </c>
      <c r="K15" s="157" t="s">
        <v>42</v>
      </c>
      <c r="L15" s="157" t="s">
        <v>39</v>
      </c>
      <c r="M15" s="158" t="s">
        <v>146</v>
      </c>
      <c r="N15" s="159" t="s">
        <v>123</v>
      </c>
      <c r="O15" s="159" t="s">
        <v>124</v>
      </c>
      <c r="P15" s="160" t="s">
        <v>199</v>
      </c>
      <c r="Q15" s="160" t="s">
        <v>161</v>
      </c>
      <c r="R15" s="160" t="s">
        <v>157</v>
      </c>
      <c r="S15" s="160" t="s">
        <v>160</v>
      </c>
      <c r="T15" s="160" t="s">
        <v>158</v>
      </c>
      <c r="U15" s="160" t="s">
        <v>159</v>
      </c>
      <c r="V15" s="160" t="s">
        <v>162</v>
      </c>
      <c r="W15" s="160" t="s">
        <v>200</v>
      </c>
      <c r="X15" s="160" t="s">
        <v>171</v>
      </c>
      <c r="Y15" s="160" t="s">
        <v>172</v>
      </c>
      <c r="Z15" s="160" t="s">
        <v>173</v>
      </c>
      <c r="AA15" s="160" t="s">
        <v>174</v>
      </c>
      <c r="AB15" s="160" t="s">
        <v>175</v>
      </c>
      <c r="AC15" s="160" t="s">
        <v>176</v>
      </c>
      <c r="AD15" s="160" t="s">
        <v>177</v>
      </c>
      <c r="AE15" s="160" t="s">
        <v>178</v>
      </c>
      <c r="AF15" s="160" t="s">
        <v>179</v>
      </c>
      <c r="AG15" s="160" t="s">
        <v>180</v>
      </c>
      <c r="AH15" s="160" t="s">
        <v>181</v>
      </c>
      <c r="AI15" s="656" t="s">
        <v>170</v>
      </c>
      <c r="AJ15" s="657"/>
      <c r="AK15" s="658"/>
      <c r="AL15" s="161" t="s">
        <v>270</v>
      </c>
      <c r="AM15" s="161" t="s">
        <v>271</v>
      </c>
      <c r="AN15" s="161" t="s">
        <v>269</v>
      </c>
      <c r="AO15" s="659" t="s">
        <v>65</v>
      </c>
      <c r="AP15" s="659"/>
      <c r="AQ15" s="659" t="s">
        <v>41</v>
      </c>
      <c r="AR15" s="659"/>
      <c r="AS15" s="161" t="s">
        <v>43</v>
      </c>
      <c r="AT15" s="161" t="s">
        <v>135</v>
      </c>
      <c r="AU15" s="162" t="s">
        <v>45</v>
      </c>
      <c r="AV15" s="163" t="s">
        <v>46</v>
      </c>
      <c r="AW15" s="163" t="s">
        <v>83</v>
      </c>
      <c r="AX15" s="163" t="s">
        <v>47</v>
      </c>
      <c r="AY15" s="163" t="s">
        <v>48</v>
      </c>
      <c r="AZ15" s="163" t="s">
        <v>84</v>
      </c>
      <c r="BA15" s="163" t="s">
        <v>147</v>
      </c>
      <c r="BB15" s="163" t="s">
        <v>49</v>
      </c>
      <c r="BC15" s="164" t="s">
        <v>94</v>
      </c>
      <c r="BD15" s="164" t="s">
        <v>95</v>
      </c>
      <c r="BE15" s="165" t="s">
        <v>96</v>
      </c>
      <c r="BF15" s="660" t="s">
        <v>65</v>
      </c>
      <c r="BG15" s="661"/>
      <c r="BH15" s="661" t="s">
        <v>41</v>
      </c>
      <c r="BI15" s="661"/>
      <c r="BJ15" s="161" t="s">
        <v>44</v>
      </c>
      <c r="BK15" s="161" t="s">
        <v>136</v>
      </c>
      <c r="BL15" s="166" t="s">
        <v>228</v>
      </c>
      <c r="BM15" s="167" t="s">
        <v>287</v>
      </c>
      <c r="BN15" s="168" t="s">
        <v>148</v>
      </c>
      <c r="BO15" s="168" t="s">
        <v>149</v>
      </c>
      <c r="BP15" s="168" t="s">
        <v>150</v>
      </c>
      <c r="BQ15" s="169" t="s">
        <v>151</v>
      </c>
    </row>
    <row r="16" spans="1:69" s="170" customFormat="1" ht="13.15" customHeight="1" thickBot="1" x14ac:dyDescent="0.4">
      <c r="A16" s="171"/>
      <c r="B16" s="172"/>
      <c r="C16" s="172"/>
      <c r="D16" s="172"/>
      <c r="E16" s="172"/>
      <c r="F16" s="172"/>
      <c r="G16" s="172"/>
      <c r="H16" s="172"/>
      <c r="I16" s="172"/>
      <c r="J16" s="172"/>
      <c r="K16" s="172"/>
      <c r="L16" s="172"/>
      <c r="M16" s="158"/>
      <c r="N16" s="159"/>
      <c r="O16" s="159"/>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73"/>
      <c r="AM16" s="173"/>
      <c r="AN16" s="173"/>
      <c r="AO16" s="174"/>
      <c r="AP16" s="175"/>
      <c r="AQ16" s="174"/>
      <c r="AR16" s="175"/>
      <c r="AS16" s="173"/>
      <c r="AT16" s="173"/>
      <c r="AU16" s="176"/>
      <c r="AV16" s="177"/>
      <c r="AW16" s="177"/>
      <c r="AX16" s="177"/>
      <c r="AY16" s="177"/>
      <c r="AZ16" s="177"/>
      <c r="BA16" s="177"/>
      <c r="BB16" s="177"/>
      <c r="BC16" s="164"/>
      <c r="BD16" s="164"/>
      <c r="BE16" s="165"/>
      <c r="BF16" s="178"/>
      <c r="BG16" s="179"/>
      <c r="BH16" s="180"/>
      <c r="BI16" s="179"/>
      <c r="BJ16" s="173"/>
      <c r="BK16" s="173"/>
      <c r="BL16" s="181"/>
      <c r="BM16" s="182"/>
      <c r="BN16" s="183"/>
      <c r="BO16" s="183"/>
      <c r="BP16" s="183"/>
      <c r="BQ16" s="184"/>
    </row>
    <row r="17" spans="1:69" s="138" customFormat="1" ht="167.5" customHeight="1" thickBot="1" x14ac:dyDescent="0.35">
      <c r="A17" s="496">
        <v>1</v>
      </c>
      <c r="B17" s="497" t="s">
        <v>134</v>
      </c>
      <c r="C17" s="498" t="s">
        <v>121</v>
      </c>
      <c r="D17" s="499" t="s">
        <v>192</v>
      </c>
      <c r="E17" s="498" t="s">
        <v>126</v>
      </c>
      <c r="F17" s="495" t="s">
        <v>1</v>
      </c>
      <c r="G17" s="495" t="s">
        <v>70</v>
      </c>
      <c r="H17" s="500" t="s">
        <v>333</v>
      </c>
      <c r="I17" s="500" t="s">
        <v>350</v>
      </c>
      <c r="J17" s="500" t="s">
        <v>351</v>
      </c>
      <c r="K17" s="501" t="str">
        <f>CONCATENATE(H17," ",I17," ",J17)</f>
        <v>Posibilidad de afectación operacional y reputacional por incumplimiento en la ejecución de las actividades contenidas en el Plan de Auditorías y Seguimientos aprobado para la vigencia, debido a deficiencias en la Planeación anual y de las actividades individuales</v>
      </c>
      <c r="L17" s="495" t="s">
        <v>0</v>
      </c>
      <c r="M17" s="495" t="s">
        <v>125</v>
      </c>
      <c r="N17" s="495" t="s">
        <v>79</v>
      </c>
      <c r="O17" s="495" t="s">
        <v>78</v>
      </c>
      <c r="P17" s="495"/>
      <c r="Q17" s="495"/>
      <c r="R17" s="495"/>
      <c r="S17" s="495"/>
      <c r="T17" s="495"/>
      <c r="U17" s="495"/>
      <c r="V17" s="495"/>
      <c r="W17" s="495"/>
      <c r="X17" s="495"/>
      <c r="Y17" s="495"/>
      <c r="Z17" s="495"/>
      <c r="AA17" s="495"/>
      <c r="AB17" s="495"/>
      <c r="AC17" s="495"/>
      <c r="AD17" s="495"/>
      <c r="AE17" s="495"/>
      <c r="AF17" s="495"/>
      <c r="AG17" s="495"/>
      <c r="AH17" s="495"/>
      <c r="AI17" s="489">
        <f>COUNTIF(P17:AH20,"Si")</f>
        <v>0</v>
      </c>
      <c r="AJ17" s="490">
        <f>IF((COUNTIF(O17:AH20,"Si"))&lt;=0,0,(IF((COUNTIF(O17:AH20,"Si"))&lt;=5,3,(IF(COUNTIF(O17:AH20,"Si")&lt;=11,4,5)))))</f>
        <v>0</v>
      </c>
      <c r="AK17" s="490">
        <f>IF((COUNTIF(O17:AH20,"Si"))&lt;=0,0,(IF((COUNTIF(O17:AH20,"Si"))&lt;=5,"MODERADO",(IF(COUNTIF(O17:AH20,"Si")&lt;=11,"ALTO","EXTREMO")))))</f>
        <v>0</v>
      </c>
      <c r="AL17" s="489">
        <v>30</v>
      </c>
      <c r="AM17" s="489"/>
      <c r="AN17" s="489" t="str">
        <f t="shared" ref="AN17" si="0">IF(AM17="Rara vez",1,(IF(AM17="Improbable",2,(IF(AM17="Posible",3,IF(AM17="Probable",4,IF(AM17="Seguro",5,"Revisar")))))))</f>
        <v>Revisar</v>
      </c>
      <c r="AO17" s="491">
        <f t="shared" ref="AO17" si="1">IF(E17="Corrupción",AN17,IF(AL17&lt;=2,1,IF(AL17&lt;=24,2,IF(AL17&lt;=500,3,IF(AL17&lt;=5000,4,IF(AL17&gt;5000,5,"Revisar"))))))</f>
        <v>3</v>
      </c>
      <c r="AP17" s="491" t="str">
        <f t="shared" ref="AP17" si="2">IF(E17="Corrupción",(IF(AO17=1,"Rara Vez",IF(AO17=2,"Improbable",IF(AO17=3,"Posible",IF(AO17=4,"Probable",IF(AO17=5,"Seguro","Revisar")))))),IF(AO17=1,"Muy Baja",IF(AO17=2,"Baja",IF(AO17=3,"Media",IF(AO17=4,"Alta","Muy Alta")))))</f>
        <v>Media</v>
      </c>
      <c r="AQ17" s="491">
        <f>IF(E17="Corrupción",AJ17,(ROUND(((VLOOKUP(M17,Datos!$B$25:$C$29,2,FALSE)*Datos!$B$32)+(VLOOKUP(N17,Datos!$B$25:$C$29,2,FALSE)*Datos!$C$32)+(VLOOKUP(O17,Datos!$B$25:$C$29,2,FALSE)*Datos!$D$32))*5,0)))</f>
        <v>2</v>
      </c>
      <c r="AR17" s="492" t="str">
        <f>IF(AQ17=1,"Insignificante",IF(AQ17=2,"Menor",IF(AQ17=3,"Moderado",IF(AQ17=4,"Mayor","Catastrófico"))))</f>
        <v>Menor</v>
      </c>
      <c r="AS17" s="493">
        <f>_xlfn.NUMBERVALUE(CONCATENATE(AO17,AQ17),"##")</f>
        <v>32</v>
      </c>
      <c r="AT17" s="494" t="str">
        <f>VLOOKUP(AS17,Datos!$I$37:$J$61,2,FALSE)</f>
        <v>MODERADO</v>
      </c>
      <c r="AU17" s="186" t="s">
        <v>352</v>
      </c>
      <c r="AV17" s="187" t="s">
        <v>353</v>
      </c>
      <c r="AW17" s="187" t="s">
        <v>354</v>
      </c>
      <c r="AX17" s="188" t="s">
        <v>4</v>
      </c>
      <c r="AY17" s="188" t="s">
        <v>5</v>
      </c>
      <c r="AZ17" s="188" t="s">
        <v>3</v>
      </c>
      <c r="BA17" s="188" t="s">
        <v>26</v>
      </c>
      <c r="BB17" s="185" t="s">
        <v>7</v>
      </c>
      <c r="BC17" s="145">
        <f>IF(AX17=Datos!$C$63,Datos!$C$73,IF(AX17=Datos!$C$64,Datos!$C$74,IF(AX17=Datos!$C$65,Datos!$C$75,"Revisar")))+IF(AY17=Datos!$D$63,Datos!$D$73,IF(AY17=Datos!$D$64,Datos!$D$74,"Revisar"))+IF(AZ17=Datos!$E$63,Datos!$E$73,IF(AZ17=Datos!$E$64,Datos!$E$74,"Revisar"))+IF(BB17=Datos!$G$63,Datos!$G$73,IF(BB17=Datos!$G$64,Datos!$G$74,IF(BB17=Datos!$G$65,Datos!$G$75,"Revisar")))</f>
        <v>0.65</v>
      </c>
      <c r="BD17" s="145">
        <f>IF(AX17=Datos!$C$65,BC17,0)</f>
        <v>0</v>
      </c>
      <c r="BE17" s="145">
        <f>IF(OR(AX17=Datos!$C$63,AX17=Datos!$C$64),BC17,0)</f>
        <v>0.65</v>
      </c>
      <c r="BF17" s="447">
        <f>IF(ROUND(AO17-SUM(BE17:BE20),0)&lt;=0,1,ROUND(AO17-SUM(BE17:BE20),0))</f>
        <v>2</v>
      </c>
      <c r="BG17" s="491" t="str">
        <f>IF(E17="Corrupción",(IF(BF17=1,"Rara Vez",IF(BF17=2,"Improbable",IF(BF17=3,"Posible",IF(BF17=4,"Probable","Seguro"))))),IF(BF17=1,"Muy Baja",IF(BF17=2,"Baja",IF(BF17=3,"Media",IF(BF17=4,"Alta","Muy Alta")))))</f>
        <v>Baja</v>
      </c>
      <c r="BH17" s="447">
        <f>ROUND(AQ17-SUM(BD17:BD20),0)</f>
        <v>2</v>
      </c>
      <c r="BI17" s="447" t="str">
        <f>IF(BH17=1,"Insignificante",IF(BH17=2,"Menor",IF(BH17=3,"Moderado",IF(BH17=4,"Mayor","Catastrófico"))))</f>
        <v>Menor</v>
      </c>
      <c r="BJ17" s="450">
        <f>_xlfn.NUMBERVALUE(CONCATENATE(BF17,BH17),"##")</f>
        <v>22</v>
      </c>
      <c r="BK17" s="453" t="str">
        <f>+VLOOKUP(BJ17,Datos!$I$37:$J$65,2,FALSE)</f>
        <v>MODERADO</v>
      </c>
      <c r="BL17" s="456" t="s">
        <v>236</v>
      </c>
      <c r="BM17" s="189" t="s">
        <v>355</v>
      </c>
      <c r="BN17" s="185" t="s">
        <v>353</v>
      </c>
      <c r="BO17" s="222">
        <v>45870</v>
      </c>
      <c r="BP17" s="222">
        <v>45992</v>
      </c>
      <c r="BQ17" s="233" t="s">
        <v>356</v>
      </c>
    </row>
    <row r="18" spans="1:69" ht="15.65" customHeight="1" thickBot="1" x14ac:dyDescent="0.4">
      <c r="A18" s="476"/>
      <c r="B18" s="479"/>
      <c r="C18" s="457"/>
      <c r="D18" s="482"/>
      <c r="E18" s="457"/>
      <c r="F18" s="460"/>
      <c r="G18" s="460"/>
      <c r="H18" s="484"/>
      <c r="I18" s="484"/>
      <c r="J18" s="484"/>
      <c r="K18" s="487"/>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3"/>
      <c r="AJ18" s="466"/>
      <c r="AK18" s="466"/>
      <c r="AL18" s="463"/>
      <c r="AM18" s="463"/>
      <c r="AN18" s="463"/>
      <c r="AO18" s="448"/>
      <c r="AP18" s="448"/>
      <c r="AQ18" s="448"/>
      <c r="AR18" s="468"/>
      <c r="AS18" s="470"/>
      <c r="AT18" s="473"/>
      <c r="AU18" s="192"/>
      <c r="AV18" s="193"/>
      <c r="AW18" s="193"/>
      <c r="AX18" s="188"/>
      <c r="AY18" s="188"/>
      <c r="AZ18" s="188"/>
      <c r="BA18" s="188"/>
      <c r="BB18" s="185"/>
      <c r="BC18" s="195" t="e">
        <f>IF(AX18=Datos!$C$63,Datos!$C$73,IF(AX18=Datos!$C$64,Datos!$C$74,IF(AX18=Datos!$C$65,Datos!$C$75,"Revisar")))+IF(AY18=Datos!$D$63,Datos!$D$73,IF(AY18=Datos!$D$64,Datos!$D$74,"Revisar"))+IF(AZ18=Datos!$E$63,Datos!$E$73,IF(AZ18=Datos!$E$64,Datos!$E$74,"Revisar"))+IF(BB18=Datos!$G$63,Datos!$G$73,IF(BB18=Datos!$G$64,Datos!$G$74,IF(BB18=Datos!$G$65,Datos!$G$75,"Revisar")))</f>
        <v>#VALUE!</v>
      </c>
      <c r="BD18" s="195">
        <f>IF(AX18=Datos!$C$65,BC18,0)</f>
        <v>0</v>
      </c>
      <c r="BE18" s="195">
        <f>IF(OR(AX18=Datos!$C$63,AX18=Datos!$C$64),BC18,0)</f>
        <v>0</v>
      </c>
      <c r="BF18" s="448"/>
      <c r="BG18" s="448"/>
      <c r="BH18" s="448"/>
      <c r="BI18" s="448"/>
      <c r="BJ18" s="451"/>
      <c r="BK18" s="454"/>
      <c r="BL18" s="457"/>
      <c r="BM18" s="196"/>
      <c r="BN18" s="191"/>
      <c r="BO18" s="191"/>
      <c r="BP18" s="191"/>
      <c r="BQ18" s="197"/>
    </row>
    <row r="19" spans="1:69" ht="43.5" customHeight="1" x14ac:dyDescent="0.35">
      <c r="A19" s="476"/>
      <c r="B19" s="479"/>
      <c r="C19" s="457"/>
      <c r="D19" s="482"/>
      <c r="E19" s="457"/>
      <c r="F19" s="460"/>
      <c r="G19" s="460"/>
      <c r="H19" s="484"/>
      <c r="I19" s="484"/>
      <c r="J19" s="484"/>
      <c r="K19" s="487"/>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3"/>
      <c r="AJ19" s="466"/>
      <c r="AK19" s="466"/>
      <c r="AL19" s="463"/>
      <c r="AM19" s="463"/>
      <c r="AN19" s="463"/>
      <c r="AO19" s="448"/>
      <c r="AP19" s="448"/>
      <c r="AQ19" s="448"/>
      <c r="AR19" s="468"/>
      <c r="AS19" s="470"/>
      <c r="AT19" s="473"/>
      <c r="AU19" s="199"/>
      <c r="AV19" s="193"/>
      <c r="AW19" s="193"/>
      <c r="AX19" s="188"/>
      <c r="AY19" s="188"/>
      <c r="AZ19" s="188"/>
      <c r="BA19" s="188"/>
      <c r="BB19" s="185"/>
      <c r="BC19" s="195" t="e">
        <f>IF(AX19=Datos!$C$63,Datos!$C$73,IF(AX19=Datos!$C$64,Datos!$C$74,IF(AX19=Datos!$C$65,Datos!$C$75,"Revisar")))+IF(AY19=Datos!$D$63,Datos!$D$73,IF(AY19=Datos!$D$64,Datos!$D$74,"Revisar"))+IF(AZ19=Datos!$E$63,Datos!$E$73,IF(AZ19=Datos!$E$64,Datos!$E$74,"Revisar"))+IF(BB19=Datos!$G$63,Datos!$G$73,IF(BB19=Datos!$G$64,Datos!$G$74,IF(BB19=Datos!$G$65,Datos!$G$75,"Revisar")))</f>
        <v>#VALUE!</v>
      </c>
      <c r="BD19" s="195">
        <f>IF(AX19=Datos!$C$65,BC19,0)</f>
        <v>0</v>
      </c>
      <c r="BE19" s="195">
        <f>IF(OR(AX19=Datos!$C$63,AX19=Datos!$C$64),BC19,0)</f>
        <v>0</v>
      </c>
      <c r="BF19" s="448"/>
      <c r="BG19" s="448"/>
      <c r="BH19" s="448"/>
      <c r="BI19" s="448"/>
      <c r="BJ19" s="451"/>
      <c r="BK19" s="454"/>
      <c r="BL19" s="457"/>
      <c r="BM19" s="200"/>
      <c r="BN19" s="200"/>
      <c r="BO19" s="200"/>
      <c r="BP19" s="200"/>
      <c r="BQ19" s="201"/>
    </row>
    <row r="20" spans="1:69" ht="140.25" customHeight="1" thickBot="1" x14ac:dyDescent="0.4">
      <c r="A20" s="563"/>
      <c r="B20" s="564"/>
      <c r="C20" s="547"/>
      <c r="D20" s="565"/>
      <c r="E20" s="547"/>
      <c r="F20" s="566"/>
      <c r="G20" s="566"/>
      <c r="H20" s="484"/>
      <c r="I20" s="484"/>
      <c r="J20" s="484"/>
      <c r="K20" s="568"/>
      <c r="L20" s="566"/>
      <c r="M20" s="566"/>
      <c r="N20" s="566"/>
      <c r="O20" s="566"/>
      <c r="P20" s="566"/>
      <c r="Q20" s="566"/>
      <c r="R20" s="566"/>
      <c r="S20" s="566"/>
      <c r="T20" s="566"/>
      <c r="U20" s="566"/>
      <c r="V20" s="566"/>
      <c r="W20" s="566"/>
      <c r="X20" s="566"/>
      <c r="Y20" s="566"/>
      <c r="Z20" s="566"/>
      <c r="AA20" s="566"/>
      <c r="AB20" s="566"/>
      <c r="AC20" s="566"/>
      <c r="AD20" s="566"/>
      <c r="AE20" s="566"/>
      <c r="AF20" s="566"/>
      <c r="AG20" s="566"/>
      <c r="AH20" s="566"/>
      <c r="AI20" s="542"/>
      <c r="AJ20" s="654"/>
      <c r="AK20" s="654"/>
      <c r="AL20" s="542"/>
      <c r="AM20" s="542"/>
      <c r="AN20" s="542"/>
      <c r="AO20" s="543"/>
      <c r="AP20" s="543"/>
      <c r="AQ20" s="543"/>
      <c r="AR20" s="468"/>
      <c r="AS20" s="470"/>
      <c r="AT20" s="544"/>
      <c r="AU20" s="230"/>
      <c r="AV20" s="226"/>
      <c r="AW20" s="226"/>
      <c r="AX20" s="221"/>
      <c r="AY20" s="221"/>
      <c r="AZ20" s="221"/>
      <c r="BA20" s="221"/>
      <c r="BB20" s="220"/>
      <c r="BC20" s="211" t="e">
        <f>IF(AX20=Datos!$C$63,Datos!$C$73,IF(AX20=Datos!$C$64,Datos!$C$74,IF(AX20=Datos!$C$65,Datos!$C$75,"Revisar")))+IF(AY20=Datos!$D$63,Datos!$D$73,IF(AY20=Datos!$D$64,Datos!$D$74,"Revisar"))+IF(AZ20=Datos!$E$63,Datos!$E$73,IF(AZ20=Datos!$E$64,Datos!$E$74,"Revisar"))+IF(BB20=Datos!$G$63,Datos!$G$73,IF(BB20=Datos!$G$64,Datos!$G$74,IF(BB20=Datos!$G$65,Datos!$G$75,"Revisar")))</f>
        <v>#VALUE!</v>
      </c>
      <c r="BD20" s="211">
        <f>IF(AX20=Datos!$C$65,BC20,0)</f>
        <v>0</v>
      </c>
      <c r="BE20" s="211">
        <f>IF(OR(AX20=Datos!$C$63,AX20=Datos!$C$64),BC20,0)</f>
        <v>0</v>
      </c>
      <c r="BF20" s="543"/>
      <c r="BG20" s="543"/>
      <c r="BH20" s="543"/>
      <c r="BI20" s="543"/>
      <c r="BJ20" s="545"/>
      <c r="BK20" s="546"/>
      <c r="BL20" s="547"/>
      <c r="BM20" s="212"/>
      <c r="BN20" s="212"/>
      <c r="BO20" s="212"/>
      <c r="BP20" s="212"/>
      <c r="BQ20" s="213"/>
    </row>
    <row r="21" spans="1:69" s="138" customFormat="1" ht="206.15" customHeight="1" x14ac:dyDescent="0.3">
      <c r="A21" s="496">
        <v>2</v>
      </c>
      <c r="B21" s="497" t="s">
        <v>134</v>
      </c>
      <c r="C21" s="498" t="s">
        <v>121</v>
      </c>
      <c r="D21" s="499" t="s">
        <v>192</v>
      </c>
      <c r="E21" s="498" t="s">
        <v>127</v>
      </c>
      <c r="F21" s="495" t="s">
        <v>75</v>
      </c>
      <c r="G21" s="495" t="s">
        <v>246</v>
      </c>
      <c r="H21" s="495" t="s">
        <v>357</v>
      </c>
      <c r="I21" s="495" t="s">
        <v>358</v>
      </c>
      <c r="J21" s="495" t="s">
        <v>359</v>
      </c>
      <c r="K21" s="501" t="str">
        <f>CONCATENATE(H21," ",I21," ",J21)</f>
        <v>Posibilidad de recibir o solicitar dádiva o cualquier beneficio propio o de terceros en la elaboración de informes por omitir o adulterar información relevante frente a situaciones observadas en el desarrollo de las diferentes evaluaciones, auditorías y/o seguimientos establecidos en el Plan Anual de Auditorías y Seguimientos debido a la falta de ética profesional de los funcionarios y/o contratistas del GIT de Control Interno</v>
      </c>
      <c r="L21" s="495" t="s">
        <v>17</v>
      </c>
      <c r="M21" s="495"/>
      <c r="N21" s="495"/>
      <c r="O21" s="495"/>
      <c r="P21" s="495" t="s">
        <v>169</v>
      </c>
      <c r="Q21" s="495" t="s">
        <v>169</v>
      </c>
      <c r="R21" s="495" t="s">
        <v>168</v>
      </c>
      <c r="S21" s="495" t="s">
        <v>168</v>
      </c>
      <c r="T21" s="495" t="s">
        <v>169</v>
      </c>
      <c r="U21" s="495" t="s">
        <v>168</v>
      </c>
      <c r="V21" s="495" t="s">
        <v>168</v>
      </c>
      <c r="W21" s="495" t="s">
        <v>168</v>
      </c>
      <c r="X21" s="495" t="s">
        <v>168</v>
      </c>
      <c r="Y21" s="495" t="s">
        <v>169</v>
      </c>
      <c r="Z21" s="495" t="s">
        <v>169</v>
      </c>
      <c r="AA21" s="495" t="s">
        <v>169</v>
      </c>
      <c r="AB21" s="495" t="s">
        <v>168</v>
      </c>
      <c r="AC21" s="495" t="s">
        <v>169</v>
      </c>
      <c r="AD21" s="495" t="s">
        <v>169</v>
      </c>
      <c r="AE21" s="495" t="s">
        <v>168</v>
      </c>
      <c r="AF21" s="495" t="s">
        <v>168</v>
      </c>
      <c r="AG21" s="495" t="s">
        <v>168</v>
      </c>
      <c r="AH21" s="495" t="s">
        <v>168</v>
      </c>
      <c r="AI21" s="489">
        <f>COUNTIF(P21:AH24,"Si")</f>
        <v>8</v>
      </c>
      <c r="AJ21" s="490">
        <f>IF((COUNTIF(O21:AH24,"Si"))&lt;=0,0,(IF((COUNTIF(O21:AH24,"Si"))&lt;=5,3,(IF(COUNTIF(O21:AH24,"Si")&lt;=11,4,5)))))</f>
        <v>4</v>
      </c>
      <c r="AK21" s="490" t="str">
        <f>IF((COUNTIF(O21:AH24,"Si"))&lt;=0,0,(IF((COUNTIF(O21:AH24,"Si"))&lt;=5,"MODERADO",(IF(COUNTIF(O21:AH24,"Si")&lt;=11,"ALTO","EXTREMO")))))</f>
        <v>ALTO</v>
      </c>
      <c r="AL21" s="489"/>
      <c r="AM21" s="489" t="s">
        <v>209</v>
      </c>
      <c r="AN21" s="489">
        <f t="shared" ref="AN21" si="3">IF(AM21="Rara vez",1,(IF(AM21="Improbable",2,(IF(AM21="Posible",3,IF(AM21="Probable",4,IF(AM21="Seguro",5,"Revisar")))))))</f>
        <v>1</v>
      </c>
      <c r="AO21" s="491">
        <f t="shared" ref="AO21" si="4">IF(E21="Corrupción",AN21,IF(AL21&lt;=2,1,IF(AL21&lt;=24,2,IF(AL21&lt;=500,3,IF(AL21&lt;=5000,4,IF(AL21&gt;5000,5,"Revisar"))))))</f>
        <v>1</v>
      </c>
      <c r="AP21" s="491" t="str">
        <f t="shared" ref="AP21" si="5">IF(E21="Corrupción",(IF(AO21=1,"Rara Vez",IF(AO21=2,"Improbable",IF(AO21=3,"Posible",IF(AO21=4,"Probable",IF(AO21=5,"Seguro","Revisar")))))),IF(AO21=1,"Muy Baja",IF(AO21=2,"Baja",IF(AO21=3,"Media",IF(AO21=4,"Alta","Muy Alta")))))</f>
        <v>Rara Vez</v>
      </c>
      <c r="AQ21" s="491">
        <f>IF(E21="Corrupción",AJ21,(ROUND(((VLOOKUP(M21,Datos!$B$25:$C$29,2,FALSE)*Datos!$B$32)+(VLOOKUP(N21,Datos!$B$25:$C$29,2,FALSE)*Datos!$C$32)+(VLOOKUP(O21,Datos!$B$25:$C$29,2,FALSE)*Datos!$D$32))*5,0)))</f>
        <v>4</v>
      </c>
      <c r="AR21" s="491" t="str">
        <f>IF(AQ21=1,"Insignificante",IF(AQ21=2,"Menor",IF(AQ21=3,"Moderado",IF(AQ21=4,"Mayor","Catastrófico"))))</f>
        <v>Mayor</v>
      </c>
      <c r="AS21" s="502">
        <f>_xlfn.NUMBERVALUE(CONCATENATE(AO21,AQ21),"##")</f>
        <v>14</v>
      </c>
      <c r="AT21" s="494" t="str">
        <f>VLOOKUP(AS21,Datos!$I$37:$J$61,2,FALSE)</f>
        <v>ALTO</v>
      </c>
      <c r="AU21" s="186" t="s">
        <v>531</v>
      </c>
      <c r="AV21" s="187" t="s">
        <v>353</v>
      </c>
      <c r="AW21" s="187" t="s">
        <v>361</v>
      </c>
      <c r="AX21" s="188" t="s">
        <v>4</v>
      </c>
      <c r="AY21" s="188" t="s">
        <v>5</v>
      </c>
      <c r="AZ21" s="188" t="s">
        <v>3</v>
      </c>
      <c r="BA21" s="188" t="s">
        <v>29</v>
      </c>
      <c r="BB21" s="185" t="s">
        <v>7</v>
      </c>
      <c r="BC21" s="145">
        <f>IF(AX21=Datos!$C$63,Datos!$C$73,IF(AX21=Datos!$C$64,Datos!$C$74,IF(AX21=Datos!$C$65,Datos!$C$75,"Revisar")))+IF(AY21=Datos!$D$63,Datos!$D$73,IF(AY21=Datos!$D$64,Datos!$D$74,"Revisar"))+IF(AZ21=Datos!$E$63,Datos!$E$73,IF(AZ21=Datos!$E$64,Datos!$E$74,"Revisar"))+IF(BB21=Datos!$G$63,Datos!$G$73,IF(BB21=Datos!$G$64,Datos!$G$74,IF(BB21=Datos!$G$65,Datos!$G$75,"Revisar")))</f>
        <v>0.65</v>
      </c>
      <c r="BD21" s="145">
        <f>IF(AX21=Datos!$C$65,BC21,0)</f>
        <v>0</v>
      </c>
      <c r="BE21" s="145">
        <f>IF(OR(AX21=Datos!$C$63,AX21=Datos!$C$64),BC21,0)</f>
        <v>0.65</v>
      </c>
      <c r="BF21" s="491">
        <f>IF(ROUND(AO21-SUM(BE21:BE24),0)&lt;=0,1,ROUND(AO21-SUM(BE21:BE24),0))</f>
        <v>1</v>
      </c>
      <c r="BG21" s="491" t="str">
        <f>IF(E21="Corrupción",(IF(BF21=1,"Rara Vez",IF(BF21=2,"Improbable",IF(BF21=3,"Posible",IF(BF21=4,"Probable","Seguro"))))),IF(BF21=1,"Muy Baja",IF(BF21=2,"Baja",IF(BF21=3,"Media",IF(BF21=4,"Alta","Muy Alta")))))</f>
        <v>Rara Vez</v>
      </c>
      <c r="BH21" s="491">
        <f>ROUND(AQ21-SUM(BD21:BD24),0)</f>
        <v>4</v>
      </c>
      <c r="BI21" s="491" t="str">
        <f>IF(BH21=1,"Insignificante",IF(BH21=2,"Menor",IF(BH21=3,"Moderado",IF(BH21=4,"Mayor","Catastrófico"))))</f>
        <v>Mayor</v>
      </c>
      <c r="BJ21" s="505">
        <f>_xlfn.NUMBERVALUE(CONCATENATE(BF21,BH21),"##")</f>
        <v>14</v>
      </c>
      <c r="BK21" s="506" t="str">
        <f>+VLOOKUP(BJ21,Datos!$I$37:$J$65,2,FALSE)</f>
        <v>ALTO</v>
      </c>
      <c r="BL21" s="498" t="s">
        <v>236</v>
      </c>
      <c r="BM21" s="189" t="s">
        <v>362</v>
      </c>
      <c r="BN21" s="185" t="s">
        <v>353</v>
      </c>
      <c r="BO21" s="222">
        <v>45870</v>
      </c>
      <c r="BP21" s="222">
        <v>45931</v>
      </c>
      <c r="BQ21" s="190" t="s">
        <v>363</v>
      </c>
    </row>
    <row r="22" spans="1:69" ht="15.65" customHeight="1" x14ac:dyDescent="0.35">
      <c r="A22" s="476"/>
      <c r="B22" s="479"/>
      <c r="C22" s="457"/>
      <c r="D22" s="482"/>
      <c r="E22" s="457"/>
      <c r="F22" s="460"/>
      <c r="G22" s="460"/>
      <c r="H22" s="460"/>
      <c r="I22" s="460"/>
      <c r="J22" s="460"/>
      <c r="K22" s="487"/>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3"/>
      <c r="AJ22" s="466"/>
      <c r="AK22" s="466"/>
      <c r="AL22" s="463"/>
      <c r="AM22" s="463"/>
      <c r="AN22" s="463"/>
      <c r="AO22" s="448"/>
      <c r="AP22" s="448"/>
      <c r="AQ22" s="448"/>
      <c r="AR22" s="448"/>
      <c r="AS22" s="503"/>
      <c r="AT22" s="473"/>
      <c r="AU22" s="192"/>
      <c r="AV22" s="193"/>
      <c r="AW22" s="193"/>
      <c r="AX22" s="194"/>
      <c r="AY22" s="194"/>
      <c r="AZ22" s="194"/>
      <c r="BA22" s="194"/>
      <c r="BB22" s="191"/>
      <c r="BC22" s="195" t="e">
        <f>IF(AX22=Datos!$C$63,Datos!$C$73,IF(AX22=Datos!$C$64,Datos!$C$74,IF(AX22=Datos!$C$65,Datos!$C$75,"Revisar")))+IF(AY22=Datos!$D$63,Datos!$D$73,IF(AY22=Datos!$D$64,Datos!$D$74,"Revisar"))+IF(AZ22=Datos!$E$63,Datos!$E$73,IF(AZ22=Datos!$E$64,Datos!$E$74,"Revisar"))+IF(BB22=Datos!$G$63,Datos!$G$73,IF(BB22=Datos!$G$64,Datos!$G$74,IF(BB22=Datos!$G$65,Datos!$G$75,"Revisar")))</f>
        <v>#VALUE!</v>
      </c>
      <c r="BD22" s="195">
        <f>IF(AX22=Datos!$C$65,BC22,0)</f>
        <v>0</v>
      </c>
      <c r="BE22" s="195">
        <f>IF(OR(AX22=Datos!$C$63,AX22=Datos!$C$64),BC22,0)</f>
        <v>0</v>
      </c>
      <c r="BF22" s="448"/>
      <c r="BG22" s="448"/>
      <c r="BH22" s="448"/>
      <c r="BI22" s="448"/>
      <c r="BJ22" s="451"/>
      <c r="BK22" s="454"/>
      <c r="BL22" s="457"/>
      <c r="BM22" s="196"/>
      <c r="BN22" s="191"/>
      <c r="BO22" s="191"/>
      <c r="BP22" s="191"/>
      <c r="BQ22" s="197"/>
    </row>
    <row r="23" spans="1:69" ht="15.5" x14ac:dyDescent="0.35">
      <c r="A23" s="476"/>
      <c r="B23" s="479"/>
      <c r="C23" s="457"/>
      <c r="D23" s="482"/>
      <c r="E23" s="457"/>
      <c r="F23" s="460"/>
      <c r="G23" s="460"/>
      <c r="H23" s="460"/>
      <c r="I23" s="460"/>
      <c r="J23" s="460"/>
      <c r="K23" s="487"/>
      <c r="L23" s="460"/>
      <c r="M23" s="460"/>
      <c r="N23" s="460"/>
      <c r="O23" s="460"/>
      <c r="P23" s="460"/>
      <c r="Q23" s="460"/>
      <c r="R23" s="460"/>
      <c r="S23" s="460"/>
      <c r="T23" s="460"/>
      <c r="U23" s="460"/>
      <c r="V23" s="460"/>
      <c r="W23" s="460"/>
      <c r="X23" s="460"/>
      <c r="Y23" s="460"/>
      <c r="Z23" s="460"/>
      <c r="AA23" s="460"/>
      <c r="AB23" s="460"/>
      <c r="AC23" s="460"/>
      <c r="AD23" s="460"/>
      <c r="AE23" s="460"/>
      <c r="AF23" s="460"/>
      <c r="AG23" s="460"/>
      <c r="AH23" s="460"/>
      <c r="AI23" s="463"/>
      <c r="AJ23" s="466"/>
      <c r="AK23" s="466"/>
      <c r="AL23" s="463"/>
      <c r="AM23" s="463"/>
      <c r="AN23" s="463"/>
      <c r="AO23" s="448"/>
      <c r="AP23" s="448"/>
      <c r="AQ23" s="448"/>
      <c r="AR23" s="448"/>
      <c r="AS23" s="503"/>
      <c r="AT23" s="473"/>
      <c r="AU23" s="199"/>
      <c r="AV23" s="193"/>
      <c r="AW23" s="193"/>
      <c r="AX23" s="194"/>
      <c r="AY23" s="194"/>
      <c r="AZ23" s="194"/>
      <c r="BA23" s="194"/>
      <c r="BB23" s="191"/>
      <c r="BC23" s="195" t="e">
        <f>IF(AX23=Datos!$C$63,Datos!$C$73,IF(AX23=Datos!$C$64,Datos!$C$74,IF(AX23=Datos!$C$65,Datos!$C$75,"Revisar")))+IF(AY23=Datos!$D$63,Datos!$D$73,IF(AY23=Datos!$D$64,Datos!$D$74,"Revisar"))+IF(AZ23=Datos!$E$63,Datos!$E$73,IF(AZ23=Datos!$E$64,Datos!$E$74,"Revisar"))+IF(BB23=Datos!$G$63,Datos!$G$73,IF(BB23=Datos!$G$64,Datos!$G$74,IF(BB23=Datos!$G$65,Datos!$G$75,"Revisar")))</f>
        <v>#VALUE!</v>
      </c>
      <c r="BD23" s="195">
        <f>IF(AX23=Datos!$C$65,BC23,0)</f>
        <v>0</v>
      </c>
      <c r="BE23" s="195">
        <f>IF(OR(AX23=Datos!$C$63,AX23=Datos!$C$64),BC23,0)</f>
        <v>0</v>
      </c>
      <c r="BF23" s="448"/>
      <c r="BG23" s="448"/>
      <c r="BH23" s="448"/>
      <c r="BI23" s="448"/>
      <c r="BJ23" s="451"/>
      <c r="BK23" s="454"/>
      <c r="BL23" s="457"/>
      <c r="BM23" s="200"/>
      <c r="BN23" s="200"/>
      <c r="BO23" s="200"/>
      <c r="BP23" s="200"/>
      <c r="BQ23" s="201"/>
    </row>
    <row r="24" spans="1:69" ht="16" thickBot="1" x14ac:dyDescent="0.4">
      <c r="A24" s="477"/>
      <c r="B24" s="480"/>
      <c r="C24" s="458"/>
      <c r="D24" s="483"/>
      <c r="E24" s="458"/>
      <c r="F24" s="461"/>
      <c r="G24" s="461"/>
      <c r="H24" s="461"/>
      <c r="I24" s="461"/>
      <c r="J24" s="461"/>
      <c r="K24" s="488"/>
      <c r="L24" s="461"/>
      <c r="M24" s="461"/>
      <c r="N24" s="461"/>
      <c r="O24" s="461"/>
      <c r="P24" s="461"/>
      <c r="Q24" s="461"/>
      <c r="R24" s="461"/>
      <c r="S24" s="461"/>
      <c r="T24" s="461"/>
      <c r="U24" s="461"/>
      <c r="V24" s="461"/>
      <c r="W24" s="461"/>
      <c r="X24" s="461"/>
      <c r="Y24" s="461"/>
      <c r="Z24" s="461"/>
      <c r="AA24" s="461"/>
      <c r="AB24" s="461"/>
      <c r="AC24" s="461"/>
      <c r="AD24" s="461"/>
      <c r="AE24" s="461"/>
      <c r="AF24" s="461"/>
      <c r="AG24" s="461"/>
      <c r="AH24" s="461"/>
      <c r="AI24" s="464"/>
      <c r="AJ24" s="467"/>
      <c r="AK24" s="467"/>
      <c r="AL24" s="464"/>
      <c r="AM24" s="464"/>
      <c r="AN24" s="464"/>
      <c r="AO24" s="449"/>
      <c r="AP24" s="449"/>
      <c r="AQ24" s="449"/>
      <c r="AR24" s="449"/>
      <c r="AS24" s="504"/>
      <c r="AT24" s="474"/>
      <c r="AU24" s="234"/>
      <c r="AV24" s="204"/>
      <c r="AW24" s="204"/>
      <c r="AX24" s="205"/>
      <c r="AY24" s="205"/>
      <c r="AZ24" s="205"/>
      <c r="BA24" s="205"/>
      <c r="BB24" s="202"/>
      <c r="BC24" s="206" t="e">
        <f>IF(AX24=Datos!$C$63,Datos!$C$73,IF(AX24=Datos!$C$64,Datos!$C$74,IF(AX24=Datos!$C$65,Datos!$C$75,"Revisar")))+IF(AY24=Datos!$D$63,Datos!$D$73,IF(AY24=Datos!$D$64,Datos!$D$74,"Revisar"))+IF(AZ24=Datos!$E$63,Datos!$E$73,IF(AZ24=Datos!$E$64,Datos!$E$74,"Revisar"))+IF(BB24=Datos!$G$63,Datos!$G$73,IF(BB24=Datos!$G$64,Datos!$G$74,IF(BB24=Datos!$G$65,Datos!$G$75,"Revisar")))</f>
        <v>#VALUE!</v>
      </c>
      <c r="BD24" s="206">
        <f>IF(AX24=Datos!$C$65,BC24,0)</f>
        <v>0</v>
      </c>
      <c r="BE24" s="206">
        <f>IF(OR(AX24=Datos!$C$63,AX24=Datos!$C$64),BC24,0)</f>
        <v>0</v>
      </c>
      <c r="BF24" s="449"/>
      <c r="BG24" s="449"/>
      <c r="BH24" s="449"/>
      <c r="BI24" s="449"/>
      <c r="BJ24" s="452"/>
      <c r="BK24" s="455"/>
      <c r="BL24" s="458"/>
      <c r="BM24" s="207"/>
      <c r="BN24" s="207"/>
      <c r="BO24" s="207"/>
      <c r="BP24" s="207"/>
      <c r="BQ24" s="208"/>
    </row>
    <row r="25" spans="1:69" s="138" customFormat="1" ht="15.65" hidden="1" customHeight="1" x14ac:dyDescent="0.3">
      <c r="A25" s="514"/>
      <c r="B25" s="478"/>
      <c r="C25" s="456"/>
      <c r="D25" s="481"/>
      <c r="E25" s="456"/>
      <c r="F25" s="459"/>
      <c r="G25" s="459"/>
      <c r="H25" s="484"/>
      <c r="I25" s="484"/>
      <c r="J25" s="484"/>
      <c r="K25" s="486" t="str">
        <f>CONCATENATE(H25," ",I25," ",J25)</f>
        <v xml:space="preserve">  </v>
      </c>
      <c r="L25" s="459"/>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62">
        <f>COUNTIF(P25:AH28,"Si")</f>
        <v>0</v>
      </c>
      <c r="AJ25" s="465">
        <f>IF((COUNTIF(O25:AH28,"Si"))&lt;=0,0,(IF((COUNTIF(O25:AH28,"Si"))&lt;=5,3,(IF(COUNTIF(O25:AH28,"Si")&lt;=11,4,5)))))</f>
        <v>0</v>
      </c>
      <c r="AK25" s="465">
        <f>IF((COUNTIF(O25:AH28,"Si"))&lt;=0,0,(IF((COUNTIF(O25:AH28,"Si"))&lt;=5,"MODERADO",(IF(COUNTIF(O25:AH28,"Si")&lt;=11,"ALTO","EXTREMO")))))</f>
        <v>0</v>
      </c>
      <c r="AL25" s="462"/>
      <c r="AM25" s="462"/>
      <c r="AN25" s="462" t="str">
        <f t="shared" ref="AN25" si="6">IF(AM25="Rara vez",1,(IF(AM25="Improbable",2,(IF(AM25="Posible",3,IF(AM25="Probable",4,IF(AM25="Seguro",5,"Revisar")))))))</f>
        <v>Revisar</v>
      </c>
      <c r="AO25" s="447">
        <f t="shared" ref="AO25" si="7">IF(E25="Corrupción",AN25,IF(AL25&lt;=2,1,IF(AL25&lt;=24,2,IF(AL25&lt;=500,3,IF(AL25&lt;=5000,4,IF(AL25&gt;5000,5,"Revisar"))))))</f>
        <v>1</v>
      </c>
      <c r="AP25" s="447" t="str">
        <f t="shared" ref="AP25" si="8">IF(E25="Corrupción",(IF(AO25=1,"Rara Vez",IF(AO25=2,"Improbable",IF(AO25=3,"Posible",IF(AO25=4,"Probable",IF(AO25=5,"Seguro","Revisar")))))),IF(AO25=1,"Muy Baja",IF(AO25=2,"Baja",IF(AO25=3,"Media",IF(AO25=4,"Alta","Muy Alta")))))</f>
        <v>Muy Baja</v>
      </c>
      <c r="AQ25" s="447" t="e">
        <f>IF(E25="Corrupción",AJ25,(ROUND(((VLOOKUP(M25,Datos!$B$25:$C$29,2,FALSE)*Datos!$B$32)+(VLOOKUP(N25,Datos!$B$25:$C$29,2,FALSE)*Datos!$C$32)+(VLOOKUP(O25,Datos!$B$25:$C$29,2,FALSE)*Datos!$D$32))*5,0)))</f>
        <v>#N/A</v>
      </c>
      <c r="AR25" s="468" t="e">
        <f>IF(AQ25=1,"Insignificante",IF(AQ25=2,"Menor",IF(AQ25=3,"Moderado",IF(AQ25=4,"Mayor","Catastrófico"))))</f>
        <v>#N/A</v>
      </c>
      <c r="AS25" s="470" t="e">
        <f>_xlfn.NUMBERVALUE(CONCATENATE(AO25,AQ25),"##")</f>
        <v>#N/A</v>
      </c>
      <c r="AT25" s="472" t="e">
        <f>VLOOKUP(AS25,Datos!$I$37:$J$61,2,FALSE)</f>
        <v>#N/A</v>
      </c>
      <c r="AU25" s="215"/>
      <c r="AV25" s="216"/>
      <c r="AW25" s="216"/>
      <c r="AX25" s="217"/>
      <c r="AY25" s="217"/>
      <c r="AZ25" s="217"/>
      <c r="BA25" s="217"/>
      <c r="BB25" s="214"/>
      <c r="BC25" s="218" t="e">
        <f>IF(AX25=Datos!$C$63,Datos!$C$73,IF(AX25=Datos!$C$64,Datos!$C$74,IF(AX25=Datos!$C$65,Datos!$C$75,"Revisar")))+IF(AY25=Datos!$D$63,Datos!$D$73,IF(AY25=Datos!$D$64,Datos!$D$74,"Revisar"))+IF(AZ25=Datos!$E$63,Datos!$E$73,IF(AZ25=Datos!$E$64,Datos!$E$74,"Revisar"))+IF(BB25=Datos!$G$63,Datos!$G$73,IF(BB25=Datos!$G$64,Datos!$G$74,IF(BB25=Datos!$G$65,Datos!$G$75,"Revisar")))</f>
        <v>#VALUE!</v>
      </c>
      <c r="BD25" s="218">
        <f>IF(AX25=Datos!$C$65,BC25,0)</f>
        <v>0</v>
      </c>
      <c r="BE25" s="218">
        <f>IF(OR(AX25=Datos!$C$63,AX25=Datos!$C$64),BC25,0)</f>
        <v>0</v>
      </c>
      <c r="BF25" s="447">
        <f>IF(ROUND(AO25-SUM(BE25:BE28),0)&lt;=0,1,ROUND(AO25-SUM(BE25:BE28),0))</f>
        <v>1</v>
      </c>
      <c r="BG25" s="447" t="str">
        <f>IF(E25="Corrupción",(IF(BF25=1,"Rara Vez",IF(BF25=2,"Improbable",IF(BF25=3,"Posible",IF(BF25=4,"Probable","Seguro"))))),IF(BF25=1,"Muy Baja",IF(BF25=2,"Baja",IF(BF25=3,"Media",IF(BF25=4,"Alta","Muy Alta")))))</f>
        <v>Muy Baja</v>
      </c>
      <c r="BH25" s="447" t="e">
        <f>ROUND(AQ25-SUM(BD25:BD28),0)</f>
        <v>#N/A</v>
      </c>
      <c r="BI25" s="447" t="e">
        <f>IF(BH25=1,"Insignificante",IF(BH25=2,"Menor",IF(BH25=3,"Moderado",IF(BH25=4,"Mayor","Catastrófico"))))</f>
        <v>#N/A</v>
      </c>
      <c r="BJ25" s="450" t="e">
        <f>_xlfn.NUMBERVALUE(CONCATENATE(BF25,BH25),"##")</f>
        <v>#N/A</v>
      </c>
      <c r="BK25" s="453" t="e">
        <f>+VLOOKUP(BJ25,Datos!$I$37:$J$65,2,FALSE)</f>
        <v>#N/A</v>
      </c>
      <c r="BL25" s="456"/>
      <c r="BM25" s="231"/>
      <c r="BN25" s="214"/>
      <c r="BO25" s="214"/>
      <c r="BP25" s="214"/>
      <c r="BQ25" s="232"/>
    </row>
    <row r="26" spans="1:69" ht="15.65" hidden="1" customHeight="1" x14ac:dyDescent="0.35">
      <c r="A26" s="476"/>
      <c r="B26" s="479"/>
      <c r="C26" s="457"/>
      <c r="D26" s="482"/>
      <c r="E26" s="457"/>
      <c r="F26" s="460"/>
      <c r="G26" s="460"/>
      <c r="H26" s="484"/>
      <c r="I26" s="484"/>
      <c r="J26" s="484"/>
      <c r="K26" s="487"/>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3"/>
      <c r="AJ26" s="466"/>
      <c r="AK26" s="466"/>
      <c r="AL26" s="463"/>
      <c r="AM26" s="463"/>
      <c r="AN26" s="463"/>
      <c r="AO26" s="448"/>
      <c r="AP26" s="448"/>
      <c r="AQ26" s="448"/>
      <c r="AR26" s="468"/>
      <c r="AS26" s="470"/>
      <c r="AT26" s="473"/>
      <c r="AU26" s="192"/>
      <c r="AV26" s="193"/>
      <c r="AW26" s="193"/>
      <c r="AX26" s="194"/>
      <c r="AY26" s="194"/>
      <c r="AZ26" s="194"/>
      <c r="BA26" s="194"/>
      <c r="BB26" s="191"/>
      <c r="BC26" s="195" t="e">
        <f>IF(AX26=Datos!$C$63,Datos!$C$73,IF(AX26=Datos!$C$64,Datos!$C$74,IF(AX26=Datos!$C$65,Datos!$C$75,"Revisar")))+IF(AY26=Datos!$D$63,Datos!$D$73,IF(AY26=Datos!$D$64,Datos!$D$74,"Revisar"))+IF(AZ26=Datos!$E$63,Datos!$E$73,IF(AZ26=Datos!$E$64,Datos!$E$74,"Revisar"))+IF(BB26=Datos!$G$63,Datos!$G$73,IF(BB26=Datos!$G$64,Datos!$G$74,IF(BB26=Datos!$G$65,Datos!$G$75,"Revisar")))</f>
        <v>#VALUE!</v>
      </c>
      <c r="BD26" s="195">
        <f>IF(AX26=Datos!$C$65,BC26,0)</f>
        <v>0</v>
      </c>
      <c r="BE26" s="195">
        <f>IF(OR(AX26=Datos!$C$63,AX26=Datos!$C$64),BC26,0)</f>
        <v>0</v>
      </c>
      <c r="BF26" s="448"/>
      <c r="BG26" s="448"/>
      <c r="BH26" s="448"/>
      <c r="BI26" s="448"/>
      <c r="BJ26" s="451"/>
      <c r="BK26" s="454"/>
      <c r="BL26" s="457"/>
      <c r="BM26" s="196"/>
      <c r="BN26" s="191"/>
      <c r="BO26" s="191"/>
      <c r="BP26" s="191"/>
      <c r="BQ26" s="197"/>
    </row>
    <row r="27" spans="1:69" ht="43.5" hidden="1" customHeight="1" x14ac:dyDescent="0.35">
      <c r="A27" s="476"/>
      <c r="B27" s="479"/>
      <c r="C27" s="457"/>
      <c r="D27" s="482"/>
      <c r="E27" s="457"/>
      <c r="F27" s="460"/>
      <c r="G27" s="460"/>
      <c r="H27" s="484"/>
      <c r="I27" s="484"/>
      <c r="J27" s="484"/>
      <c r="K27" s="487"/>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3"/>
      <c r="AJ27" s="466"/>
      <c r="AK27" s="466"/>
      <c r="AL27" s="463"/>
      <c r="AM27" s="463"/>
      <c r="AN27" s="463"/>
      <c r="AO27" s="448"/>
      <c r="AP27" s="448"/>
      <c r="AQ27" s="448"/>
      <c r="AR27" s="468"/>
      <c r="AS27" s="470"/>
      <c r="AT27" s="473"/>
      <c r="AU27" s="199"/>
      <c r="AV27" s="193"/>
      <c r="AW27" s="193"/>
      <c r="AX27" s="194"/>
      <c r="AY27" s="194"/>
      <c r="AZ27" s="194"/>
      <c r="BA27" s="194"/>
      <c r="BB27" s="191"/>
      <c r="BC27" s="195" t="e">
        <f>IF(AX27=Datos!$C$63,Datos!$C$73,IF(AX27=Datos!$C$64,Datos!$C$74,IF(AX27=Datos!$C$65,Datos!$C$75,"Revisar")))+IF(AY27=Datos!$D$63,Datos!$D$73,IF(AY27=Datos!$D$64,Datos!$D$74,"Revisar"))+IF(AZ27=Datos!$E$63,Datos!$E$73,IF(AZ27=Datos!$E$64,Datos!$E$74,"Revisar"))+IF(BB27=Datos!$G$63,Datos!$G$73,IF(BB27=Datos!$G$64,Datos!$G$74,IF(BB27=Datos!$G$65,Datos!$G$75,"Revisar")))</f>
        <v>#VALUE!</v>
      </c>
      <c r="BD27" s="195">
        <f>IF(AX27=Datos!$C$65,BC27,0)</f>
        <v>0</v>
      </c>
      <c r="BE27" s="195">
        <f>IF(OR(AX27=Datos!$C$63,AX27=Datos!$C$64),BC27,0)</f>
        <v>0</v>
      </c>
      <c r="BF27" s="448"/>
      <c r="BG27" s="448"/>
      <c r="BH27" s="448"/>
      <c r="BI27" s="448"/>
      <c r="BJ27" s="451"/>
      <c r="BK27" s="454"/>
      <c r="BL27" s="457"/>
      <c r="BM27" s="200"/>
      <c r="BN27" s="200"/>
      <c r="BO27" s="200"/>
      <c r="BP27" s="200"/>
      <c r="BQ27" s="201"/>
    </row>
    <row r="28" spans="1:69" ht="43.5" hidden="1" customHeight="1" thickBot="1" x14ac:dyDescent="0.4">
      <c r="A28" s="477"/>
      <c r="B28" s="480"/>
      <c r="C28" s="458"/>
      <c r="D28" s="483"/>
      <c r="E28" s="458"/>
      <c r="F28" s="461"/>
      <c r="G28" s="461"/>
      <c r="H28" s="485"/>
      <c r="I28" s="485"/>
      <c r="J28" s="485"/>
      <c r="K28" s="488"/>
      <c r="L28" s="461"/>
      <c r="M28" s="461"/>
      <c r="N28" s="461"/>
      <c r="O28" s="461"/>
      <c r="P28" s="461"/>
      <c r="Q28" s="461"/>
      <c r="R28" s="461"/>
      <c r="S28" s="461"/>
      <c r="T28" s="461"/>
      <c r="U28" s="461"/>
      <c r="V28" s="461"/>
      <c r="W28" s="461"/>
      <c r="X28" s="461"/>
      <c r="Y28" s="461"/>
      <c r="Z28" s="461"/>
      <c r="AA28" s="461"/>
      <c r="AB28" s="461"/>
      <c r="AC28" s="461"/>
      <c r="AD28" s="461"/>
      <c r="AE28" s="461"/>
      <c r="AF28" s="461"/>
      <c r="AG28" s="461"/>
      <c r="AH28" s="461"/>
      <c r="AI28" s="464"/>
      <c r="AJ28" s="467"/>
      <c r="AK28" s="467"/>
      <c r="AL28" s="464"/>
      <c r="AM28" s="464"/>
      <c r="AN28" s="464"/>
      <c r="AO28" s="449"/>
      <c r="AP28" s="449"/>
      <c r="AQ28" s="449"/>
      <c r="AR28" s="469"/>
      <c r="AS28" s="471"/>
      <c r="AT28" s="474"/>
      <c r="AU28" s="203"/>
      <c r="AV28" s="204"/>
      <c r="AW28" s="204"/>
      <c r="AX28" s="205"/>
      <c r="AY28" s="205"/>
      <c r="AZ28" s="205"/>
      <c r="BA28" s="205"/>
      <c r="BB28" s="202"/>
      <c r="BC28" s="206" t="e">
        <f>IF(AX28=Datos!$C$63,Datos!$C$73,IF(AX28=Datos!$C$64,Datos!$C$74,IF(AX28=Datos!$C$65,Datos!$C$75,"Revisar")))+IF(AY28=Datos!$D$63,Datos!$D$73,IF(AY28=Datos!$D$64,Datos!$D$74,"Revisar"))+IF(AZ28=Datos!$E$63,Datos!$E$73,IF(AZ28=Datos!$E$64,Datos!$E$74,"Revisar"))+IF(BB28=Datos!$G$63,Datos!$G$73,IF(BB28=Datos!$G$64,Datos!$G$74,IF(BB28=Datos!$G$65,Datos!$G$75,"Revisar")))</f>
        <v>#VALUE!</v>
      </c>
      <c r="BD28" s="206">
        <f>IF(AX28=Datos!$C$65,BC28,0)</f>
        <v>0</v>
      </c>
      <c r="BE28" s="206">
        <f>IF(OR(AX28=Datos!$C$63,AX28=Datos!$C$64),BC28,0)</f>
        <v>0</v>
      </c>
      <c r="BF28" s="449"/>
      <c r="BG28" s="449"/>
      <c r="BH28" s="449"/>
      <c r="BI28" s="449"/>
      <c r="BJ28" s="452"/>
      <c r="BK28" s="455"/>
      <c r="BL28" s="458"/>
      <c r="BM28" s="207"/>
      <c r="BN28" s="207"/>
      <c r="BO28" s="207"/>
      <c r="BP28" s="207"/>
      <c r="BQ28" s="208"/>
    </row>
    <row r="29" spans="1:69" s="138" customFormat="1" ht="15.65" hidden="1" customHeight="1" x14ac:dyDescent="0.3">
      <c r="A29" s="496"/>
      <c r="B29" s="497"/>
      <c r="C29" s="498"/>
      <c r="D29" s="499"/>
      <c r="E29" s="498"/>
      <c r="F29" s="495"/>
      <c r="G29" s="495"/>
      <c r="H29" s="500"/>
      <c r="I29" s="500"/>
      <c r="J29" s="500"/>
      <c r="K29" s="501" t="str">
        <f>CONCATENATE(H29," ",I29," ",J29)</f>
        <v xml:space="preserve">  </v>
      </c>
      <c r="L29" s="495"/>
      <c r="M29" s="495"/>
      <c r="N29" s="495"/>
      <c r="O29" s="495"/>
      <c r="P29" s="495"/>
      <c r="Q29" s="495"/>
      <c r="R29" s="495"/>
      <c r="S29" s="495"/>
      <c r="T29" s="495"/>
      <c r="U29" s="495"/>
      <c r="V29" s="495"/>
      <c r="W29" s="495"/>
      <c r="X29" s="495"/>
      <c r="Y29" s="495"/>
      <c r="Z29" s="495"/>
      <c r="AA29" s="495"/>
      <c r="AB29" s="495"/>
      <c r="AC29" s="495"/>
      <c r="AD29" s="495"/>
      <c r="AE29" s="495"/>
      <c r="AF29" s="495"/>
      <c r="AG29" s="495"/>
      <c r="AH29" s="495"/>
      <c r="AI29" s="489">
        <f>COUNTIF(P29:AH32,"Si")</f>
        <v>0</v>
      </c>
      <c r="AJ29" s="490">
        <f>IF((COUNTIF(O29:AH32,"Si"))&lt;=0,0,(IF((COUNTIF(O29:AH32,"Si"))&lt;=5,3,(IF(COUNTIF(O29:AH32,"Si")&lt;=11,4,5)))))</f>
        <v>0</v>
      </c>
      <c r="AK29" s="490">
        <f>IF((COUNTIF(O29:AH32,"Si"))&lt;=0,0,(IF((COUNTIF(O29:AH32,"Si"))&lt;=5,"MODERADO",(IF(COUNTIF(O29:AH32,"Si")&lt;=11,"ALTO","EXTREMO")))))</f>
        <v>0</v>
      </c>
      <c r="AL29" s="489"/>
      <c r="AM29" s="489"/>
      <c r="AN29" s="489" t="str">
        <f t="shared" ref="AN29" si="9">IF(AM29="Rara vez",1,(IF(AM29="Improbable",2,(IF(AM29="Posible",3,IF(AM29="Probable",4,IF(AM29="Seguro",5,"Revisar")))))))</f>
        <v>Revisar</v>
      </c>
      <c r="AO29" s="491">
        <f t="shared" ref="AO29" si="10">IF(E29="Corrupción",AN29,IF(AL29&lt;=2,1,IF(AL29&lt;=24,2,IF(AL29&lt;=500,3,IF(AL29&lt;=5000,4,IF(AL29&gt;5000,5,"Revisar"))))))</f>
        <v>1</v>
      </c>
      <c r="AP29" s="491" t="str">
        <f t="shared" ref="AP29" si="11">IF(E29="Corrupción",(IF(AO29=1,"Rara Vez",IF(AO29=2,"Improbable",IF(AO29=3,"Posible",IF(AO29=4,"Probable",IF(AO29=5,"Seguro","Revisar")))))),IF(AO29=1,"Muy Baja",IF(AO29=2,"Baja",IF(AO29=3,"Media",IF(AO29=4,"Alta","Muy Alta")))))</f>
        <v>Muy Baja</v>
      </c>
      <c r="AQ29" s="491" t="e">
        <f>IF(E29="Corrupción",AJ29,(ROUND(((VLOOKUP(M29,Datos!$B$25:$C$29,2,FALSE)*Datos!$B$32)+(VLOOKUP(N29,Datos!$B$25:$C$29,2,FALSE)*Datos!$C$32)+(VLOOKUP(O29,Datos!$B$25:$C$29,2,FALSE)*Datos!$D$32))*5,0)))</f>
        <v>#N/A</v>
      </c>
      <c r="AR29" s="492" t="e">
        <f>IF(AQ29=1,"Insignificante",IF(AQ29=2,"Menor",IF(AQ29=3,"Moderado",IF(AQ29=4,"Mayor","Catastrófico"))))</f>
        <v>#N/A</v>
      </c>
      <c r="AS29" s="493" t="e">
        <f>_xlfn.NUMBERVALUE(CONCATENATE(AO29,AQ29),"##")</f>
        <v>#N/A</v>
      </c>
      <c r="AT29" s="494" t="e">
        <f>VLOOKUP(AS29,Datos!$I$37:$J$61,2,FALSE)</f>
        <v>#N/A</v>
      </c>
      <c r="AU29" s="186"/>
      <c r="AV29" s="187"/>
      <c r="AW29" s="187"/>
      <c r="AX29" s="188"/>
      <c r="AY29" s="188"/>
      <c r="AZ29" s="188"/>
      <c r="BA29" s="188"/>
      <c r="BB29" s="185"/>
      <c r="BC29" s="145" t="e">
        <f>IF(AX29=Datos!$C$63,Datos!$C$73,IF(AX29=Datos!$C$64,Datos!$C$74,IF(AX29=Datos!$C$65,Datos!$C$75,"Revisar")))+IF(AY29=Datos!$D$63,Datos!$D$73,IF(AY29=Datos!$D$64,Datos!$D$74,"Revisar"))+IF(AZ29=Datos!$E$63,Datos!$E$73,IF(AZ29=Datos!$E$64,Datos!$E$74,"Revisar"))+IF(BB29=Datos!$G$63,Datos!$G$73,IF(BB29=Datos!$G$64,Datos!$G$74,IF(BB29=Datos!$G$65,Datos!$G$75,"Revisar")))</f>
        <v>#VALUE!</v>
      </c>
      <c r="BD29" s="145">
        <f>IF(AX29=Datos!$C$65,BC29,0)</f>
        <v>0</v>
      </c>
      <c r="BE29" s="145">
        <f>IF(OR(AX29=Datos!$C$63,AX29=Datos!$C$64),BC29,0)</f>
        <v>0</v>
      </c>
      <c r="BF29" s="447">
        <f>IF(ROUND(AO29-SUM(BE29:BE32),0)&lt;=0,1,ROUND(AO29-SUM(BE29:BE32),0))</f>
        <v>1</v>
      </c>
      <c r="BG29" s="491" t="str">
        <f>IF(E29="Corrupción",(IF(BF29=1,"Rara Vez",IF(BF29=2,"Improbable",IF(BF29=3,"Posible",IF(BF29=4,"Probable","Seguro"))))),IF(BF29=1,"Muy Baja",IF(BF29=2,"Baja",IF(BF29=3,"Media",IF(BF29=4,"Alta","Muy Alta")))))</f>
        <v>Muy Baja</v>
      </c>
      <c r="BH29" s="447" t="e">
        <f>ROUND(AQ29-SUM(BD29:BD32),0)</f>
        <v>#N/A</v>
      </c>
      <c r="BI29" s="447" t="e">
        <f>IF(BH29=1,"Insignificante",IF(BH29=2,"Menor",IF(BH29=3,"Moderado",IF(BH29=4,"Mayor","Catastrófico"))))</f>
        <v>#N/A</v>
      </c>
      <c r="BJ29" s="450" t="e">
        <f>_xlfn.NUMBERVALUE(CONCATENATE(BF29,BH29),"##")</f>
        <v>#N/A</v>
      </c>
      <c r="BK29" s="453" t="e">
        <f>+VLOOKUP(BJ29,Datos!$I$37:$J$65,2,FALSE)</f>
        <v>#N/A</v>
      </c>
      <c r="BL29" s="456"/>
      <c r="BM29" s="189"/>
      <c r="BN29" s="185"/>
      <c r="BO29" s="185"/>
      <c r="BP29" s="185"/>
      <c r="BQ29" s="190"/>
    </row>
    <row r="30" spans="1:69" ht="15.65" hidden="1" customHeight="1" x14ac:dyDescent="0.35">
      <c r="A30" s="476"/>
      <c r="B30" s="479"/>
      <c r="C30" s="457"/>
      <c r="D30" s="482"/>
      <c r="E30" s="457"/>
      <c r="F30" s="460"/>
      <c r="G30" s="460"/>
      <c r="H30" s="484"/>
      <c r="I30" s="484"/>
      <c r="J30" s="484"/>
      <c r="K30" s="487"/>
      <c r="L30" s="460"/>
      <c r="M30" s="460"/>
      <c r="N30" s="460"/>
      <c r="O30" s="460"/>
      <c r="P30" s="460"/>
      <c r="Q30" s="460"/>
      <c r="R30" s="460"/>
      <c r="S30" s="460"/>
      <c r="T30" s="460"/>
      <c r="U30" s="460"/>
      <c r="V30" s="460"/>
      <c r="W30" s="460"/>
      <c r="X30" s="460"/>
      <c r="Y30" s="460"/>
      <c r="Z30" s="460"/>
      <c r="AA30" s="460"/>
      <c r="AB30" s="460"/>
      <c r="AC30" s="460"/>
      <c r="AD30" s="460"/>
      <c r="AE30" s="460"/>
      <c r="AF30" s="460"/>
      <c r="AG30" s="460"/>
      <c r="AH30" s="460"/>
      <c r="AI30" s="463"/>
      <c r="AJ30" s="466"/>
      <c r="AK30" s="466"/>
      <c r="AL30" s="463"/>
      <c r="AM30" s="463"/>
      <c r="AN30" s="463"/>
      <c r="AO30" s="448"/>
      <c r="AP30" s="448"/>
      <c r="AQ30" s="448"/>
      <c r="AR30" s="468"/>
      <c r="AS30" s="470"/>
      <c r="AT30" s="473"/>
      <c r="AU30" s="192"/>
      <c r="AV30" s="193"/>
      <c r="AW30" s="193"/>
      <c r="AX30" s="194"/>
      <c r="AY30" s="194"/>
      <c r="AZ30" s="194"/>
      <c r="BA30" s="194"/>
      <c r="BB30" s="191"/>
      <c r="BC30" s="195" t="e">
        <f>IF(AX30=Datos!$C$63,Datos!$C$73,IF(AX30=Datos!$C$64,Datos!$C$74,IF(AX30=Datos!$C$65,Datos!$C$75,"Revisar")))+IF(AY30=Datos!$D$63,Datos!$D$73,IF(AY30=Datos!$D$64,Datos!$D$74,"Revisar"))+IF(AZ30=Datos!$E$63,Datos!$E$73,IF(AZ30=Datos!$E$64,Datos!$E$74,"Revisar"))+IF(BB30=Datos!$G$63,Datos!$G$73,IF(BB30=Datos!$G$64,Datos!$G$74,IF(BB30=Datos!$G$65,Datos!$G$75,"Revisar")))</f>
        <v>#VALUE!</v>
      </c>
      <c r="BD30" s="195">
        <f>IF(AX30=Datos!$C$65,BC30,0)</f>
        <v>0</v>
      </c>
      <c r="BE30" s="195">
        <f>IF(OR(AX30=Datos!$C$63,AX30=Datos!$C$64),BC30,0)</f>
        <v>0</v>
      </c>
      <c r="BF30" s="448"/>
      <c r="BG30" s="448"/>
      <c r="BH30" s="448"/>
      <c r="BI30" s="448"/>
      <c r="BJ30" s="451"/>
      <c r="BK30" s="454"/>
      <c r="BL30" s="457"/>
      <c r="BM30" s="196"/>
      <c r="BN30" s="191"/>
      <c r="BO30" s="191"/>
      <c r="BP30" s="191"/>
      <c r="BQ30" s="197"/>
    </row>
    <row r="31" spans="1:69" ht="43.5" hidden="1" customHeight="1" x14ac:dyDescent="0.35">
      <c r="A31" s="476"/>
      <c r="B31" s="479"/>
      <c r="C31" s="457"/>
      <c r="D31" s="482"/>
      <c r="E31" s="457"/>
      <c r="F31" s="460"/>
      <c r="G31" s="460"/>
      <c r="H31" s="484"/>
      <c r="I31" s="484"/>
      <c r="J31" s="484"/>
      <c r="K31" s="487"/>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3"/>
      <c r="AJ31" s="466"/>
      <c r="AK31" s="466"/>
      <c r="AL31" s="463"/>
      <c r="AM31" s="463"/>
      <c r="AN31" s="463"/>
      <c r="AO31" s="448"/>
      <c r="AP31" s="448"/>
      <c r="AQ31" s="448"/>
      <c r="AR31" s="468"/>
      <c r="AS31" s="470"/>
      <c r="AT31" s="473"/>
      <c r="AU31" s="199"/>
      <c r="AV31" s="193"/>
      <c r="AW31" s="193"/>
      <c r="AX31" s="194"/>
      <c r="AY31" s="194"/>
      <c r="AZ31" s="194"/>
      <c r="BA31" s="194"/>
      <c r="BB31" s="191"/>
      <c r="BC31" s="195" t="e">
        <f>IF(AX31=Datos!$C$63,Datos!$C$73,IF(AX31=Datos!$C$64,Datos!$C$74,IF(AX31=Datos!$C$65,Datos!$C$75,"Revisar")))+IF(AY31=Datos!$D$63,Datos!$D$73,IF(AY31=Datos!$D$64,Datos!$D$74,"Revisar"))+IF(AZ31=Datos!$E$63,Datos!$E$73,IF(AZ31=Datos!$E$64,Datos!$E$74,"Revisar"))+IF(BB31=Datos!$G$63,Datos!$G$73,IF(BB31=Datos!$G$64,Datos!$G$74,IF(BB31=Datos!$G$65,Datos!$G$75,"Revisar")))</f>
        <v>#VALUE!</v>
      </c>
      <c r="BD31" s="195">
        <f>IF(AX31=Datos!$C$65,BC31,0)</f>
        <v>0</v>
      </c>
      <c r="BE31" s="195">
        <f>IF(OR(AX31=Datos!$C$63,AX31=Datos!$C$64),BC31,0)</f>
        <v>0</v>
      </c>
      <c r="BF31" s="448"/>
      <c r="BG31" s="448"/>
      <c r="BH31" s="448"/>
      <c r="BI31" s="448"/>
      <c r="BJ31" s="451"/>
      <c r="BK31" s="454"/>
      <c r="BL31" s="457"/>
      <c r="BM31" s="200"/>
      <c r="BN31" s="200"/>
      <c r="BO31" s="200"/>
      <c r="BP31" s="200"/>
      <c r="BQ31" s="201"/>
    </row>
    <row r="32" spans="1:69" ht="43.5" hidden="1" customHeight="1" thickBot="1" x14ac:dyDescent="0.4">
      <c r="A32" s="477"/>
      <c r="B32" s="480"/>
      <c r="C32" s="458"/>
      <c r="D32" s="483"/>
      <c r="E32" s="458"/>
      <c r="F32" s="461"/>
      <c r="G32" s="461"/>
      <c r="H32" s="485"/>
      <c r="I32" s="485"/>
      <c r="J32" s="485"/>
      <c r="K32" s="488"/>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4"/>
      <c r="AJ32" s="467"/>
      <c r="AK32" s="467"/>
      <c r="AL32" s="464"/>
      <c r="AM32" s="464"/>
      <c r="AN32" s="464"/>
      <c r="AO32" s="449"/>
      <c r="AP32" s="449"/>
      <c r="AQ32" s="449"/>
      <c r="AR32" s="469"/>
      <c r="AS32" s="471"/>
      <c r="AT32" s="474"/>
      <c r="AU32" s="203"/>
      <c r="AV32" s="204"/>
      <c r="AW32" s="204"/>
      <c r="AX32" s="205"/>
      <c r="AY32" s="205"/>
      <c r="AZ32" s="205"/>
      <c r="BA32" s="205"/>
      <c r="BB32" s="202"/>
      <c r="BC32" s="206" t="e">
        <f>IF(AX32=Datos!$C$63,Datos!$C$73,IF(AX32=Datos!$C$64,Datos!$C$74,IF(AX32=Datos!$C$65,Datos!$C$75,"Revisar")))+IF(AY32=Datos!$D$63,Datos!$D$73,IF(AY32=Datos!$D$64,Datos!$D$74,"Revisar"))+IF(AZ32=Datos!$E$63,Datos!$E$73,IF(AZ32=Datos!$E$64,Datos!$E$74,"Revisar"))+IF(BB32=Datos!$G$63,Datos!$G$73,IF(BB32=Datos!$G$64,Datos!$G$74,IF(BB32=Datos!$G$65,Datos!$G$75,"Revisar")))</f>
        <v>#VALUE!</v>
      </c>
      <c r="BD32" s="206">
        <f>IF(AX32=Datos!$C$65,BC32,0)</f>
        <v>0</v>
      </c>
      <c r="BE32" s="206">
        <f>IF(OR(AX32=Datos!$C$63,AX32=Datos!$C$64),BC32,0)</f>
        <v>0</v>
      </c>
      <c r="BF32" s="449"/>
      <c r="BG32" s="449"/>
      <c r="BH32" s="449"/>
      <c r="BI32" s="449"/>
      <c r="BJ32" s="452"/>
      <c r="BK32" s="455"/>
      <c r="BL32" s="458"/>
      <c r="BM32" s="207"/>
      <c r="BN32" s="207"/>
      <c r="BO32" s="207"/>
      <c r="BP32" s="207"/>
      <c r="BQ32" s="208"/>
    </row>
    <row r="33" spans="1:69" s="138" customFormat="1" ht="15.65" hidden="1" customHeight="1" x14ac:dyDescent="0.3">
      <c r="A33" s="496"/>
      <c r="B33" s="497"/>
      <c r="C33" s="498"/>
      <c r="D33" s="499"/>
      <c r="E33" s="498"/>
      <c r="F33" s="495"/>
      <c r="G33" s="495"/>
      <c r="H33" s="500"/>
      <c r="I33" s="500"/>
      <c r="J33" s="500"/>
      <c r="K33" s="501" t="str">
        <f>CONCATENATE(H33," ",I33," ",J33)</f>
        <v xml:space="preserve">  </v>
      </c>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89">
        <f>COUNTIF(P33:AH36,"Si")</f>
        <v>0</v>
      </c>
      <c r="AJ33" s="490">
        <f>IF((COUNTIF(O33:AH36,"Si"))&lt;=0,0,(IF((COUNTIF(O33:AH36,"Si"))&lt;=5,3,(IF(COUNTIF(O33:AH36,"Si")&lt;=11,4,5)))))</f>
        <v>0</v>
      </c>
      <c r="AK33" s="490">
        <f>IF((COUNTIF(O33:AH36,"Si"))&lt;=0,0,(IF((COUNTIF(O33:AH36,"Si"))&lt;=5,"MODERADO",(IF(COUNTIF(O33:AH36,"Si")&lt;=11,"ALTO","EXTREMO")))))</f>
        <v>0</v>
      </c>
      <c r="AL33" s="489"/>
      <c r="AM33" s="489"/>
      <c r="AN33" s="489" t="str">
        <f t="shared" ref="AN33" si="12">IF(AM33="Rara vez",1,(IF(AM33="Improbable",2,(IF(AM33="Posible",3,IF(AM33="Probable",4,IF(AM33="Seguro",5,"Revisar")))))))</f>
        <v>Revisar</v>
      </c>
      <c r="AO33" s="491">
        <f t="shared" ref="AO33" si="13">IF(E33="Corrupción",AN33,IF(AL33&lt;=2,1,IF(AL33&lt;=24,2,IF(AL33&lt;=500,3,IF(AL33&lt;=5000,4,IF(AL33&gt;5000,5,"Revisar"))))))</f>
        <v>1</v>
      </c>
      <c r="AP33" s="491" t="str">
        <f t="shared" ref="AP33" si="14">IF(E33="Corrupción",(IF(AO33=1,"Rara Vez",IF(AO33=2,"Improbable",IF(AO33=3,"Posible",IF(AO33=4,"Probable",IF(AO33=5,"Seguro","Revisar")))))),IF(AO33=1,"Muy Baja",IF(AO33=2,"Baja",IF(AO33=3,"Media",IF(AO33=4,"Alta","Muy Alta")))))</f>
        <v>Muy Baja</v>
      </c>
      <c r="AQ33" s="491" t="e">
        <f>IF(E33="Corrupción",AJ33,(ROUND(((VLOOKUP(M33,Datos!$B$25:$C$29,2,FALSE)*Datos!$B$32)+(VLOOKUP(N33,Datos!$B$25:$C$29,2,FALSE)*Datos!$C$32)+(VLOOKUP(O33,Datos!$B$25:$C$29,2,FALSE)*Datos!$D$32))*5,0)))</f>
        <v>#N/A</v>
      </c>
      <c r="AR33" s="492" t="e">
        <f>IF(AQ33=1,"Insignificante",IF(AQ33=2,"Menor",IF(AQ33=3,"Moderado",IF(AQ33=4,"Mayor","Catastrófico"))))</f>
        <v>#N/A</v>
      </c>
      <c r="AS33" s="493" t="e">
        <f>_xlfn.NUMBERVALUE(CONCATENATE(AO33,AQ33),"##")</f>
        <v>#N/A</v>
      </c>
      <c r="AT33" s="494" t="e">
        <f>VLOOKUP(AS33,Datos!$I$37:$J$61,2,FALSE)</f>
        <v>#N/A</v>
      </c>
      <c r="AU33" s="186"/>
      <c r="AV33" s="187"/>
      <c r="AW33" s="187"/>
      <c r="AX33" s="188"/>
      <c r="AY33" s="188"/>
      <c r="AZ33" s="188"/>
      <c r="BA33" s="188"/>
      <c r="BB33" s="185"/>
      <c r="BC33" s="145" t="e">
        <f>IF(AX33=Datos!$C$63,Datos!$C$73,IF(AX33=Datos!$C$64,Datos!$C$74,IF(AX33=Datos!$C$65,Datos!$C$75,"Revisar")))+IF(AY33=Datos!$D$63,Datos!$D$73,IF(AY33=Datos!$D$64,Datos!$D$74,"Revisar"))+IF(AZ33=Datos!$E$63,Datos!$E$73,IF(AZ33=Datos!$E$64,Datos!$E$74,"Revisar"))+IF(BB33=Datos!$G$63,Datos!$G$73,IF(BB33=Datos!$G$64,Datos!$G$74,IF(BB33=Datos!$G$65,Datos!$G$75,"Revisar")))</f>
        <v>#VALUE!</v>
      </c>
      <c r="BD33" s="145">
        <f>IF(AX33=Datos!$C$65,BC33,0)</f>
        <v>0</v>
      </c>
      <c r="BE33" s="145">
        <f>IF(OR(AX33=Datos!$C$63,AX33=Datos!$C$64),BC33,0)</f>
        <v>0</v>
      </c>
      <c r="BF33" s="447">
        <f>IF(ROUND(AO33-SUM(BE33:BE36),0)&lt;=0,1,ROUND(AO33-SUM(BE33:BE36),0))</f>
        <v>1</v>
      </c>
      <c r="BG33" s="491" t="str">
        <f>IF(E33="Corrupción",(IF(BF33=1,"Rara Vez",IF(BF33=2,"Improbable",IF(BF33=3,"Posible",IF(BF33=4,"Probable","Seguro"))))),IF(BF33=1,"Muy Baja",IF(BF33=2,"Baja",IF(BF33=3,"Media",IF(BF33=4,"Alta","Muy Alta")))))</f>
        <v>Muy Baja</v>
      </c>
      <c r="BH33" s="447" t="e">
        <f>ROUND(AQ33-SUM(BD33:BD36),0)</f>
        <v>#N/A</v>
      </c>
      <c r="BI33" s="447" t="e">
        <f>IF(BH33=1,"Insignificante",IF(BH33=2,"Menor",IF(BH33=3,"Moderado",IF(BH33=4,"Mayor","Catastrófico"))))</f>
        <v>#N/A</v>
      </c>
      <c r="BJ33" s="450" t="e">
        <f>_xlfn.NUMBERVALUE(CONCATENATE(BF33,BH33),"##")</f>
        <v>#N/A</v>
      </c>
      <c r="BK33" s="453" t="e">
        <f>+VLOOKUP(BJ33,Datos!$I$37:$J$65,2,FALSE)</f>
        <v>#N/A</v>
      </c>
      <c r="BL33" s="456"/>
      <c r="BM33" s="189"/>
      <c r="BN33" s="185"/>
      <c r="BO33" s="185"/>
      <c r="BP33" s="185"/>
      <c r="BQ33" s="190"/>
    </row>
    <row r="34" spans="1:69" ht="15.65" hidden="1" customHeight="1" x14ac:dyDescent="0.35">
      <c r="A34" s="476"/>
      <c r="B34" s="479"/>
      <c r="C34" s="457"/>
      <c r="D34" s="482"/>
      <c r="E34" s="457"/>
      <c r="F34" s="460"/>
      <c r="G34" s="460"/>
      <c r="H34" s="484"/>
      <c r="I34" s="484"/>
      <c r="J34" s="484"/>
      <c r="K34" s="487"/>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3"/>
      <c r="AJ34" s="466"/>
      <c r="AK34" s="466"/>
      <c r="AL34" s="463"/>
      <c r="AM34" s="463"/>
      <c r="AN34" s="463"/>
      <c r="AO34" s="448"/>
      <c r="AP34" s="448"/>
      <c r="AQ34" s="448"/>
      <c r="AR34" s="468"/>
      <c r="AS34" s="470"/>
      <c r="AT34" s="473"/>
      <c r="AU34" s="192"/>
      <c r="AV34" s="193"/>
      <c r="AW34" s="193"/>
      <c r="AX34" s="194"/>
      <c r="AY34" s="194"/>
      <c r="AZ34" s="194"/>
      <c r="BA34" s="194"/>
      <c r="BB34" s="191"/>
      <c r="BC34" s="195" t="e">
        <f>IF(AX34=Datos!$C$63,Datos!$C$73,IF(AX34=Datos!$C$64,Datos!$C$74,IF(AX34=Datos!$C$65,Datos!$C$75,"Revisar")))+IF(AY34=Datos!$D$63,Datos!$D$73,IF(AY34=Datos!$D$64,Datos!$D$74,"Revisar"))+IF(AZ34=Datos!$E$63,Datos!$E$73,IF(AZ34=Datos!$E$64,Datos!$E$74,"Revisar"))+IF(BB34=Datos!$G$63,Datos!$G$73,IF(BB34=Datos!$G$64,Datos!$G$74,IF(BB34=Datos!$G$65,Datos!$G$75,"Revisar")))</f>
        <v>#VALUE!</v>
      </c>
      <c r="BD34" s="195">
        <f>IF(AX34=Datos!$C$65,BC34,0)</f>
        <v>0</v>
      </c>
      <c r="BE34" s="195">
        <f>IF(OR(AX34=Datos!$C$63,AX34=Datos!$C$64),BC34,0)</f>
        <v>0</v>
      </c>
      <c r="BF34" s="448"/>
      <c r="BG34" s="448"/>
      <c r="BH34" s="448"/>
      <c r="BI34" s="448"/>
      <c r="BJ34" s="451"/>
      <c r="BK34" s="454"/>
      <c r="BL34" s="457"/>
      <c r="BM34" s="196"/>
      <c r="BN34" s="191"/>
      <c r="BO34" s="191"/>
      <c r="BP34" s="191"/>
      <c r="BQ34" s="197"/>
    </row>
    <row r="35" spans="1:69" ht="43.5" hidden="1" customHeight="1" x14ac:dyDescent="0.35">
      <c r="A35" s="476"/>
      <c r="B35" s="479"/>
      <c r="C35" s="457"/>
      <c r="D35" s="482"/>
      <c r="E35" s="457"/>
      <c r="F35" s="460"/>
      <c r="G35" s="460"/>
      <c r="H35" s="484"/>
      <c r="I35" s="484"/>
      <c r="J35" s="484"/>
      <c r="K35" s="487"/>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3"/>
      <c r="AJ35" s="466"/>
      <c r="AK35" s="466"/>
      <c r="AL35" s="463"/>
      <c r="AM35" s="463"/>
      <c r="AN35" s="463"/>
      <c r="AO35" s="448"/>
      <c r="AP35" s="448"/>
      <c r="AQ35" s="448"/>
      <c r="AR35" s="468"/>
      <c r="AS35" s="470"/>
      <c r="AT35" s="473"/>
      <c r="AU35" s="199"/>
      <c r="AV35" s="193"/>
      <c r="AW35" s="193"/>
      <c r="AX35" s="194"/>
      <c r="AY35" s="194"/>
      <c r="AZ35" s="194"/>
      <c r="BA35" s="194"/>
      <c r="BB35" s="191"/>
      <c r="BC35" s="195" t="e">
        <f>IF(AX35=Datos!$C$63,Datos!$C$73,IF(AX35=Datos!$C$64,Datos!$C$74,IF(AX35=Datos!$C$65,Datos!$C$75,"Revisar")))+IF(AY35=Datos!$D$63,Datos!$D$73,IF(AY35=Datos!$D$64,Datos!$D$74,"Revisar"))+IF(AZ35=Datos!$E$63,Datos!$E$73,IF(AZ35=Datos!$E$64,Datos!$E$74,"Revisar"))+IF(BB35=Datos!$G$63,Datos!$G$73,IF(BB35=Datos!$G$64,Datos!$G$74,IF(BB35=Datos!$G$65,Datos!$G$75,"Revisar")))</f>
        <v>#VALUE!</v>
      </c>
      <c r="BD35" s="195">
        <f>IF(AX35=Datos!$C$65,BC35,0)</f>
        <v>0</v>
      </c>
      <c r="BE35" s="195">
        <f>IF(OR(AX35=Datos!$C$63,AX35=Datos!$C$64),BC35,0)</f>
        <v>0</v>
      </c>
      <c r="BF35" s="448"/>
      <c r="BG35" s="448"/>
      <c r="BH35" s="448"/>
      <c r="BI35" s="448"/>
      <c r="BJ35" s="451"/>
      <c r="BK35" s="454"/>
      <c r="BL35" s="457"/>
      <c r="BM35" s="200"/>
      <c r="BN35" s="200"/>
      <c r="BO35" s="200"/>
      <c r="BP35" s="200"/>
      <c r="BQ35" s="201"/>
    </row>
    <row r="36" spans="1:69" ht="43.5" hidden="1" customHeight="1" thickBot="1" x14ac:dyDescent="0.4">
      <c r="A36" s="477"/>
      <c r="B36" s="480"/>
      <c r="C36" s="458"/>
      <c r="D36" s="483"/>
      <c r="E36" s="458"/>
      <c r="F36" s="461"/>
      <c r="G36" s="461"/>
      <c r="H36" s="485"/>
      <c r="I36" s="485"/>
      <c r="J36" s="485"/>
      <c r="K36" s="488"/>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4"/>
      <c r="AJ36" s="467"/>
      <c r="AK36" s="467"/>
      <c r="AL36" s="464"/>
      <c r="AM36" s="464"/>
      <c r="AN36" s="464"/>
      <c r="AO36" s="449"/>
      <c r="AP36" s="449"/>
      <c r="AQ36" s="449"/>
      <c r="AR36" s="469"/>
      <c r="AS36" s="471"/>
      <c r="AT36" s="474"/>
      <c r="AU36" s="203"/>
      <c r="AV36" s="204"/>
      <c r="AW36" s="204"/>
      <c r="AX36" s="205"/>
      <c r="AY36" s="205"/>
      <c r="AZ36" s="205"/>
      <c r="BA36" s="205"/>
      <c r="BB36" s="202"/>
      <c r="BC36" s="206" t="e">
        <f>IF(AX36=Datos!$C$63,Datos!$C$73,IF(AX36=Datos!$C$64,Datos!$C$74,IF(AX36=Datos!$C$65,Datos!$C$75,"Revisar")))+IF(AY36=Datos!$D$63,Datos!$D$73,IF(AY36=Datos!$D$64,Datos!$D$74,"Revisar"))+IF(AZ36=Datos!$E$63,Datos!$E$73,IF(AZ36=Datos!$E$64,Datos!$E$74,"Revisar"))+IF(BB36=Datos!$G$63,Datos!$G$73,IF(BB36=Datos!$G$64,Datos!$G$74,IF(BB36=Datos!$G$65,Datos!$G$75,"Revisar")))</f>
        <v>#VALUE!</v>
      </c>
      <c r="BD36" s="206">
        <f>IF(AX36=Datos!$C$65,BC36,0)</f>
        <v>0</v>
      </c>
      <c r="BE36" s="206">
        <f>IF(OR(AX36=Datos!$C$63,AX36=Datos!$C$64),BC36,0)</f>
        <v>0</v>
      </c>
      <c r="BF36" s="449"/>
      <c r="BG36" s="449"/>
      <c r="BH36" s="449"/>
      <c r="BI36" s="449"/>
      <c r="BJ36" s="452"/>
      <c r="BK36" s="455"/>
      <c r="BL36" s="458"/>
      <c r="BM36" s="207"/>
      <c r="BN36" s="207"/>
      <c r="BO36" s="207"/>
      <c r="BP36" s="207"/>
      <c r="BQ36" s="208"/>
    </row>
    <row r="37" spans="1:69" s="138" customFormat="1" ht="15.65" hidden="1" customHeight="1" x14ac:dyDescent="0.3">
      <c r="A37" s="496"/>
      <c r="B37" s="497"/>
      <c r="C37" s="498"/>
      <c r="D37" s="499"/>
      <c r="E37" s="498"/>
      <c r="F37" s="495"/>
      <c r="G37" s="495"/>
      <c r="H37" s="500"/>
      <c r="I37" s="500"/>
      <c r="J37" s="500"/>
      <c r="K37" s="501" t="str">
        <f>CONCATENATE(H37," ",I37," ",J37)</f>
        <v xml:space="preserve">  </v>
      </c>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89">
        <f>COUNTIF(P37:AH40,"Si")</f>
        <v>0</v>
      </c>
      <c r="AJ37" s="490">
        <f>IF((COUNTIF(O37:AH40,"Si"))&lt;=0,0,(IF((COUNTIF(O37:AH40,"Si"))&lt;=5,3,(IF(COUNTIF(O37:AH40,"Si")&lt;=11,4,5)))))</f>
        <v>0</v>
      </c>
      <c r="AK37" s="490">
        <f>IF((COUNTIF(O37:AH40,"Si"))&lt;=0,0,(IF((COUNTIF(O37:AH40,"Si"))&lt;=5,"MODERADO",(IF(COUNTIF(O37:AH40,"Si")&lt;=11,"ALTO","EXTREMO")))))</f>
        <v>0</v>
      </c>
      <c r="AL37" s="489"/>
      <c r="AM37" s="489"/>
      <c r="AN37" s="489" t="str">
        <f t="shared" ref="AN37" si="15">IF(AM37="Rara vez",1,(IF(AM37="Improbable",2,(IF(AM37="Posible",3,IF(AM37="Probable",4,IF(AM37="Seguro",5,"Revisar")))))))</f>
        <v>Revisar</v>
      </c>
      <c r="AO37" s="491">
        <f t="shared" ref="AO37" si="16">IF(E37="Corrupción",AN37,IF(AL37&lt;=2,1,IF(AL37&lt;=24,2,IF(AL37&lt;=500,3,IF(AL37&lt;=5000,4,IF(AL37&gt;5000,5,"Revisar"))))))</f>
        <v>1</v>
      </c>
      <c r="AP37" s="491" t="str">
        <f t="shared" ref="AP37" si="17">IF(E37="Corrupción",(IF(AO37=1,"Rara Vez",IF(AO37=2,"Improbable",IF(AO37=3,"Posible",IF(AO37=4,"Probable",IF(AO37=5,"Seguro","Revisar")))))),IF(AO37=1,"Muy Baja",IF(AO37=2,"Baja",IF(AO37=3,"Media",IF(AO37=4,"Alta","Muy Alta")))))</f>
        <v>Muy Baja</v>
      </c>
      <c r="AQ37" s="491" t="e">
        <f>IF(E37="Corrupción",AJ37,(ROUND(((VLOOKUP(M37,Datos!$B$25:$C$29,2,FALSE)*Datos!$B$32)+(VLOOKUP(N37,Datos!$B$25:$C$29,2,FALSE)*Datos!$C$32)+(VLOOKUP(O37,Datos!$B$25:$C$29,2,FALSE)*Datos!$D$32))*5,0)))</f>
        <v>#N/A</v>
      </c>
      <c r="AR37" s="492" t="e">
        <f>IF(AQ37=1,"Insignificante",IF(AQ37=2,"Menor",IF(AQ37=3,"Moderado",IF(AQ37=4,"Mayor","Catastrófico"))))</f>
        <v>#N/A</v>
      </c>
      <c r="AS37" s="493" t="e">
        <f>_xlfn.NUMBERVALUE(CONCATENATE(AO37,AQ37),"##")</f>
        <v>#N/A</v>
      </c>
      <c r="AT37" s="494" t="e">
        <f>VLOOKUP(AS37,Datos!$I$37:$J$61,2,FALSE)</f>
        <v>#N/A</v>
      </c>
      <c r="AU37" s="186"/>
      <c r="AV37" s="187"/>
      <c r="AW37" s="187"/>
      <c r="AX37" s="188"/>
      <c r="AY37" s="188"/>
      <c r="AZ37" s="188"/>
      <c r="BA37" s="188"/>
      <c r="BB37" s="185"/>
      <c r="BC37" s="145" t="e">
        <f>IF(AX37=Datos!$C$63,Datos!$C$73,IF(AX37=Datos!$C$64,Datos!$C$74,IF(AX37=Datos!$C$65,Datos!$C$75,"Revisar")))+IF(AY37=Datos!$D$63,Datos!$D$73,IF(AY37=Datos!$D$64,Datos!$D$74,"Revisar"))+IF(AZ37=Datos!$E$63,Datos!$E$73,IF(AZ37=Datos!$E$64,Datos!$E$74,"Revisar"))+IF(BB37=Datos!$G$63,Datos!$G$73,IF(BB37=Datos!$G$64,Datos!$G$74,IF(BB37=Datos!$G$65,Datos!$G$75,"Revisar")))</f>
        <v>#VALUE!</v>
      </c>
      <c r="BD37" s="145">
        <f>IF(AX37=Datos!$C$65,BC37,0)</f>
        <v>0</v>
      </c>
      <c r="BE37" s="145">
        <f>IF(OR(AX37=Datos!$C$63,AX37=Datos!$C$64),BC37,0)</f>
        <v>0</v>
      </c>
      <c r="BF37" s="447">
        <f>IF(ROUND(AO37-SUM(BE37:BE40),0)&lt;=0,1,ROUND(AO37-SUM(BE37:BE40),0))</f>
        <v>1</v>
      </c>
      <c r="BG37" s="491" t="str">
        <f>IF(E37="Corrupción",(IF(BF37=1,"Rara Vez",IF(BF37=2,"Improbable",IF(BF37=3,"Posible",IF(BF37=4,"Probable","Seguro"))))),IF(BF37=1,"Muy Baja",IF(BF37=2,"Baja",IF(BF37=3,"Media",IF(BF37=4,"Alta","Muy Alta")))))</f>
        <v>Muy Baja</v>
      </c>
      <c r="BH37" s="447" t="e">
        <f>ROUND(AQ37-SUM(BD37:BD40),0)</f>
        <v>#N/A</v>
      </c>
      <c r="BI37" s="447" t="e">
        <f>IF(BH37=1,"Insignificante",IF(BH37=2,"Menor",IF(BH37=3,"Moderado",IF(BH37=4,"Mayor","Catastrófico"))))</f>
        <v>#N/A</v>
      </c>
      <c r="BJ37" s="450" t="e">
        <f>_xlfn.NUMBERVALUE(CONCATENATE(BF37,BH37),"##")</f>
        <v>#N/A</v>
      </c>
      <c r="BK37" s="453" t="e">
        <f>+VLOOKUP(BJ37,Datos!$I$37:$J$65,2,FALSE)</f>
        <v>#N/A</v>
      </c>
      <c r="BL37" s="456"/>
      <c r="BM37" s="189"/>
      <c r="BN37" s="185"/>
      <c r="BO37" s="185"/>
      <c r="BP37" s="185"/>
      <c r="BQ37" s="190"/>
    </row>
    <row r="38" spans="1:69" ht="15.65" hidden="1" customHeight="1" x14ac:dyDescent="0.35">
      <c r="A38" s="476"/>
      <c r="B38" s="479"/>
      <c r="C38" s="457"/>
      <c r="D38" s="482"/>
      <c r="E38" s="457"/>
      <c r="F38" s="460"/>
      <c r="G38" s="460"/>
      <c r="H38" s="484"/>
      <c r="I38" s="484"/>
      <c r="J38" s="484"/>
      <c r="K38" s="487"/>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3"/>
      <c r="AJ38" s="466"/>
      <c r="AK38" s="466"/>
      <c r="AL38" s="463"/>
      <c r="AM38" s="463"/>
      <c r="AN38" s="463"/>
      <c r="AO38" s="448"/>
      <c r="AP38" s="448"/>
      <c r="AQ38" s="448"/>
      <c r="AR38" s="468"/>
      <c r="AS38" s="470"/>
      <c r="AT38" s="473"/>
      <c r="AU38" s="192"/>
      <c r="AV38" s="193"/>
      <c r="AW38" s="193"/>
      <c r="AX38" s="194"/>
      <c r="AY38" s="194"/>
      <c r="AZ38" s="194"/>
      <c r="BA38" s="194"/>
      <c r="BB38" s="191"/>
      <c r="BC38" s="195" t="e">
        <f>IF(AX38=Datos!$C$63,Datos!$C$73,IF(AX38=Datos!$C$64,Datos!$C$74,IF(AX38=Datos!$C$65,Datos!$C$75,"Revisar")))+IF(AY38=Datos!$D$63,Datos!$D$73,IF(AY38=Datos!$D$64,Datos!$D$74,"Revisar"))+IF(AZ38=Datos!$E$63,Datos!$E$73,IF(AZ38=Datos!$E$64,Datos!$E$74,"Revisar"))+IF(BB38=Datos!$G$63,Datos!$G$73,IF(BB38=Datos!$G$64,Datos!$G$74,IF(BB38=Datos!$G$65,Datos!$G$75,"Revisar")))</f>
        <v>#VALUE!</v>
      </c>
      <c r="BD38" s="195">
        <f>IF(AX38=Datos!$C$65,BC38,0)</f>
        <v>0</v>
      </c>
      <c r="BE38" s="195">
        <f>IF(OR(AX38=Datos!$C$63,AX38=Datos!$C$64),BC38,0)</f>
        <v>0</v>
      </c>
      <c r="BF38" s="448"/>
      <c r="BG38" s="448"/>
      <c r="BH38" s="448"/>
      <c r="BI38" s="448"/>
      <c r="BJ38" s="451"/>
      <c r="BK38" s="454"/>
      <c r="BL38" s="457"/>
      <c r="BM38" s="196"/>
      <c r="BN38" s="191"/>
      <c r="BO38" s="191"/>
      <c r="BP38" s="191"/>
      <c r="BQ38" s="197"/>
    </row>
    <row r="39" spans="1:69" ht="43.5" hidden="1" customHeight="1" x14ac:dyDescent="0.35">
      <c r="A39" s="476"/>
      <c r="B39" s="479"/>
      <c r="C39" s="457"/>
      <c r="D39" s="482"/>
      <c r="E39" s="457"/>
      <c r="F39" s="460"/>
      <c r="G39" s="460"/>
      <c r="H39" s="484"/>
      <c r="I39" s="484"/>
      <c r="J39" s="484"/>
      <c r="K39" s="487"/>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3"/>
      <c r="AJ39" s="466"/>
      <c r="AK39" s="466"/>
      <c r="AL39" s="463"/>
      <c r="AM39" s="463"/>
      <c r="AN39" s="463"/>
      <c r="AO39" s="448"/>
      <c r="AP39" s="448"/>
      <c r="AQ39" s="448"/>
      <c r="AR39" s="468"/>
      <c r="AS39" s="470"/>
      <c r="AT39" s="473"/>
      <c r="AU39" s="199"/>
      <c r="AV39" s="193"/>
      <c r="AW39" s="193"/>
      <c r="AX39" s="194"/>
      <c r="AY39" s="194"/>
      <c r="AZ39" s="194"/>
      <c r="BA39" s="194"/>
      <c r="BB39" s="191"/>
      <c r="BC39" s="195" t="e">
        <f>IF(AX39=Datos!$C$63,Datos!$C$73,IF(AX39=Datos!$C$64,Datos!$C$74,IF(AX39=Datos!$C$65,Datos!$C$75,"Revisar")))+IF(AY39=Datos!$D$63,Datos!$D$73,IF(AY39=Datos!$D$64,Datos!$D$74,"Revisar"))+IF(AZ39=Datos!$E$63,Datos!$E$73,IF(AZ39=Datos!$E$64,Datos!$E$74,"Revisar"))+IF(BB39=Datos!$G$63,Datos!$G$73,IF(BB39=Datos!$G$64,Datos!$G$74,IF(BB39=Datos!$G$65,Datos!$G$75,"Revisar")))</f>
        <v>#VALUE!</v>
      </c>
      <c r="BD39" s="195">
        <f>IF(AX39=Datos!$C$65,BC39,0)</f>
        <v>0</v>
      </c>
      <c r="BE39" s="195">
        <f>IF(OR(AX39=Datos!$C$63,AX39=Datos!$C$64),BC39,0)</f>
        <v>0</v>
      </c>
      <c r="BF39" s="448"/>
      <c r="BG39" s="448"/>
      <c r="BH39" s="448"/>
      <c r="BI39" s="448"/>
      <c r="BJ39" s="451"/>
      <c r="BK39" s="454"/>
      <c r="BL39" s="457"/>
      <c r="BM39" s="200"/>
      <c r="BN39" s="200"/>
      <c r="BO39" s="200"/>
      <c r="BP39" s="200"/>
      <c r="BQ39" s="201"/>
    </row>
    <row r="40" spans="1:69" ht="43.5" hidden="1" customHeight="1" thickBot="1" x14ac:dyDescent="0.4">
      <c r="A40" s="477"/>
      <c r="B40" s="480"/>
      <c r="C40" s="458"/>
      <c r="D40" s="483"/>
      <c r="E40" s="458"/>
      <c r="F40" s="461"/>
      <c r="G40" s="461"/>
      <c r="H40" s="485"/>
      <c r="I40" s="485"/>
      <c r="J40" s="485"/>
      <c r="K40" s="488"/>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4"/>
      <c r="AJ40" s="467"/>
      <c r="AK40" s="467"/>
      <c r="AL40" s="464"/>
      <c r="AM40" s="464"/>
      <c r="AN40" s="464"/>
      <c r="AO40" s="449"/>
      <c r="AP40" s="449"/>
      <c r="AQ40" s="449"/>
      <c r="AR40" s="469"/>
      <c r="AS40" s="471"/>
      <c r="AT40" s="474"/>
      <c r="AU40" s="203"/>
      <c r="AV40" s="204"/>
      <c r="AW40" s="204"/>
      <c r="AX40" s="205"/>
      <c r="AY40" s="205"/>
      <c r="AZ40" s="205"/>
      <c r="BA40" s="205"/>
      <c r="BB40" s="202"/>
      <c r="BC40" s="206" t="e">
        <f>IF(AX40=Datos!$C$63,Datos!$C$73,IF(AX40=Datos!$C$64,Datos!$C$74,IF(AX40=Datos!$C$65,Datos!$C$75,"Revisar")))+IF(AY40=Datos!$D$63,Datos!$D$73,IF(AY40=Datos!$D$64,Datos!$D$74,"Revisar"))+IF(AZ40=Datos!$E$63,Datos!$E$73,IF(AZ40=Datos!$E$64,Datos!$E$74,"Revisar"))+IF(BB40=Datos!$G$63,Datos!$G$73,IF(BB40=Datos!$G$64,Datos!$G$74,IF(BB40=Datos!$G$65,Datos!$G$75,"Revisar")))</f>
        <v>#VALUE!</v>
      </c>
      <c r="BD40" s="206">
        <f>IF(AX40=Datos!$C$65,BC40,0)</f>
        <v>0</v>
      </c>
      <c r="BE40" s="206">
        <f>IF(OR(AX40=Datos!$C$63,AX40=Datos!$C$64),BC40,0)</f>
        <v>0</v>
      </c>
      <c r="BF40" s="449"/>
      <c r="BG40" s="449"/>
      <c r="BH40" s="449"/>
      <c r="BI40" s="449"/>
      <c r="BJ40" s="452"/>
      <c r="BK40" s="455"/>
      <c r="BL40" s="458"/>
      <c r="BM40" s="207"/>
      <c r="BN40" s="207"/>
      <c r="BO40" s="207"/>
      <c r="BP40" s="207"/>
      <c r="BQ40" s="208"/>
    </row>
    <row r="41" spans="1:69" s="138" customFormat="1" ht="15.65" hidden="1" customHeight="1" x14ac:dyDescent="0.3">
      <c r="A41" s="496"/>
      <c r="B41" s="497"/>
      <c r="C41" s="498"/>
      <c r="D41" s="499"/>
      <c r="E41" s="498"/>
      <c r="F41" s="495"/>
      <c r="G41" s="495"/>
      <c r="H41" s="500"/>
      <c r="I41" s="500"/>
      <c r="J41" s="500"/>
      <c r="K41" s="501" t="str">
        <f>CONCATENATE(H41," ",I41," ",J41)</f>
        <v xml:space="preserve">  </v>
      </c>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89">
        <f>COUNTIF(P41:AH44,"Si")</f>
        <v>0</v>
      </c>
      <c r="AJ41" s="490">
        <f>IF((COUNTIF(O41:AH44,"Si"))&lt;=0,0,(IF((COUNTIF(O41:AH44,"Si"))&lt;=5,3,(IF(COUNTIF(O41:AH44,"Si")&lt;=11,4,5)))))</f>
        <v>0</v>
      </c>
      <c r="AK41" s="490">
        <f>IF((COUNTIF(O41:AH44,"Si"))&lt;=0,0,(IF((COUNTIF(O41:AH44,"Si"))&lt;=5,"MODERADO",(IF(COUNTIF(O41:AH44,"Si")&lt;=11,"ALTO","EXTREMO")))))</f>
        <v>0</v>
      </c>
      <c r="AL41" s="489"/>
      <c r="AM41" s="489"/>
      <c r="AN41" s="489" t="str">
        <f t="shared" ref="AN41" si="18">IF(AM41="Rara vez",1,(IF(AM41="Improbable",2,(IF(AM41="Posible",3,IF(AM41="Probable",4,IF(AM41="Seguro",5,"Revisar")))))))</f>
        <v>Revisar</v>
      </c>
      <c r="AO41" s="491">
        <f t="shared" ref="AO41" si="19">IF(E41="Corrupción",AN41,IF(AL41&lt;=2,1,IF(AL41&lt;=24,2,IF(AL41&lt;=500,3,IF(AL41&lt;=5000,4,IF(AL41&gt;5000,5,"Revisar"))))))</f>
        <v>1</v>
      </c>
      <c r="AP41" s="491" t="str">
        <f t="shared" ref="AP41" si="20">IF(E41="Corrupción",(IF(AO41=1,"Rara Vez",IF(AO41=2,"Improbable",IF(AO41=3,"Posible",IF(AO41=4,"Probable",IF(AO41=5,"Seguro","Revisar")))))),IF(AO41=1,"Muy Baja",IF(AO41=2,"Baja",IF(AO41=3,"Media",IF(AO41=4,"Alta","Muy Alta")))))</f>
        <v>Muy Baja</v>
      </c>
      <c r="AQ41" s="491" t="e">
        <f>IF(E41="Corrupción",AJ41,(ROUND(((VLOOKUP(M41,Datos!$B$25:$C$29,2,FALSE)*Datos!$B$32)+(VLOOKUP(N41,Datos!$B$25:$C$29,2,FALSE)*Datos!$C$32)+(VLOOKUP(O41,Datos!$B$25:$C$29,2,FALSE)*Datos!$D$32))*5,0)))</f>
        <v>#N/A</v>
      </c>
      <c r="AR41" s="492" t="e">
        <f>IF(AQ41=1,"Insignificante",IF(AQ41=2,"Menor",IF(AQ41=3,"Moderado",IF(AQ41=4,"Mayor","Catastrófico"))))</f>
        <v>#N/A</v>
      </c>
      <c r="AS41" s="493" t="e">
        <f>_xlfn.NUMBERVALUE(CONCATENATE(AO41,AQ41),"##")</f>
        <v>#N/A</v>
      </c>
      <c r="AT41" s="494" t="e">
        <f>VLOOKUP(AS41,Datos!$I$37:$J$61,2,FALSE)</f>
        <v>#N/A</v>
      </c>
      <c r="AU41" s="186"/>
      <c r="AV41" s="187"/>
      <c r="AW41" s="187"/>
      <c r="AX41" s="188"/>
      <c r="AY41" s="188"/>
      <c r="AZ41" s="188"/>
      <c r="BA41" s="188"/>
      <c r="BB41" s="185"/>
      <c r="BC41" s="145" t="e">
        <f>IF(AX41=Datos!$C$63,Datos!$C$73,IF(AX41=Datos!$C$64,Datos!$C$74,IF(AX41=Datos!$C$65,Datos!$C$75,"Revisar")))+IF(AY41=Datos!$D$63,Datos!$D$73,IF(AY41=Datos!$D$64,Datos!$D$74,"Revisar"))+IF(AZ41=Datos!$E$63,Datos!$E$73,IF(AZ41=Datos!$E$64,Datos!$E$74,"Revisar"))+IF(BB41=Datos!$G$63,Datos!$G$73,IF(BB41=Datos!$G$64,Datos!$G$74,IF(BB41=Datos!$G$65,Datos!$G$75,"Revisar")))</f>
        <v>#VALUE!</v>
      </c>
      <c r="BD41" s="145">
        <f>IF(AX41=Datos!$C$65,BC41,0)</f>
        <v>0</v>
      </c>
      <c r="BE41" s="145">
        <f>IF(OR(AX41=Datos!$C$63,AX41=Datos!$C$64),BC41,0)</f>
        <v>0</v>
      </c>
      <c r="BF41" s="447">
        <f>IF(ROUND(AO41-SUM(BE41:BE44),0)&lt;=0,1,ROUND(AO41-SUM(BE41:BE44),0))</f>
        <v>1</v>
      </c>
      <c r="BG41" s="491" t="str">
        <f>IF(E41="Corrupción",(IF(BF41=1,"Rara Vez",IF(BF41=2,"Improbable",IF(BF41=3,"Posible",IF(BF41=4,"Probable","Seguro"))))),IF(BF41=1,"Muy Baja",IF(BF41=2,"Baja",IF(BF41=3,"Media",IF(BF41=4,"Alta","Muy Alta")))))</f>
        <v>Muy Baja</v>
      </c>
      <c r="BH41" s="447" t="e">
        <f>ROUND(AQ41-SUM(BD41:BD44),0)</f>
        <v>#N/A</v>
      </c>
      <c r="BI41" s="447" t="e">
        <f>IF(BH41=1,"Insignificante",IF(BH41=2,"Menor",IF(BH41=3,"Moderado",IF(BH41=4,"Mayor","Catastrófico"))))</f>
        <v>#N/A</v>
      </c>
      <c r="BJ41" s="450" t="e">
        <f>_xlfn.NUMBERVALUE(CONCATENATE(BF41,BH41),"##")</f>
        <v>#N/A</v>
      </c>
      <c r="BK41" s="453" t="e">
        <f>+VLOOKUP(BJ41,Datos!$I$37:$J$65,2,FALSE)</f>
        <v>#N/A</v>
      </c>
      <c r="BL41" s="456"/>
      <c r="BM41" s="189"/>
      <c r="BN41" s="185"/>
      <c r="BO41" s="185"/>
      <c r="BP41" s="185"/>
      <c r="BQ41" s="190"/>
    </row>
    <row r="42" spans="1:69" ht="15.65" hidden="1" customHeight="1" x14ac:dyDescent="0.35">
      <c r="A42" s="476"/>
      <c r="B42" s="479"/>
      <c r="C42" s="457"/>
      <c r="D42" s="482"/>
      <c r="E42" s="457"/>
      <c r="F42" s="460"/>
      <c r="G42" s="460"/>
      <c r="H42" s="484"/>
      <c r="I42" s="484"/>
      <c r="J42" s="484"/>
      <c r="K42" s="487"/>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3"/>
      <c r="AJ42" s="466"/>
      <c r="AK42" s="466"/>
      <c r="AL42" s="463"/>
      <c r="AM42" s="463"/>
      <c r="AN42" s="463"/>
      <c r="AO42" s="448"/>
      <c r="AP42" s="448"/>
      <c r="AQ42" s="448"/>
      <c r="AR42" s="468"/>
      <c r="AS42" s="470"/>
      <c r="AT42" s="473"/>
      <c r="AU42" s="192"/>
      <c r="AV42" s="193"/>
      <c r="AW42" s="193"/>
      <c r="AX42" s="194"/>
      <c r="AY42" s="194"/>
      <c r="AZ42" s="194"/>
      <c r="BA42" s="194"/>
      <c r="BB42" s="191"/>
      <c r="BC42" s="195" t="e">
        <f>IF(AX42=Datos!$C$63,Datos!$C$73,IF(AX42=Datos!$C$64,Datos!$C$74,IF(AX42=Datos!$C$65,Datos!$C$75,"Revisar")))+IF(AY42=Datos!$D$63,Datos!$D$73,IF(AY42=Datos!$D$64,Datos!$D$74,"Revisar"))+IF(AZ42=Datos!$E$63,Datos!$E$73,IF(AZ42=Datos!$E$64,Datos!$E$74,"Revisar"))+IF(BB42=Datos!$G$63,Datos!$G$73,IF(BB42=Datos!$G$64,Datos!$G$74,IF(BB42=Datos!$G$65,Datos!$G$75,"Revisar")))</f>
        <v>#VALUE!</v>
      </c>
      <c r="BD42" s="195">
        <f>IF(AX42=Datos!$C$65,BC42,0)</f>
        <v>0</v>
      </c>
      <c r="BE42" s="195">
        <f>IF(OR(AX42=Datos!$C$63,AX42=Datos!$C$64),BC42,0)</f>
        <v>0</v>
      </c>
      <c r="BF42" s="448"/>
      <c r="BG42" s="448"/>
      <c r="BH42" s="448"/>
      <c r="BI42" s="448"/>
      <c r="BJ42" s="451"/>
      <c r="BK42" s="454"/>
      <c r="BL42" s="457"/>
      <c r="BM42" s="196"/>
      <c r="BN42" s="191"/>
      <c r="BO42" s="191"/>
      <c r="BP42" s="191"/>
      <c r="BQ42" s="197"/>
    </row>
    <row r="43" spans="1:69" ht="43.5" hidden="1" customHeight="1" x14ac:dyDescent="0.35">
      <c r="A43" s="476"/>
      <c r="B43" s="479"/>
      <c r="C43" s="457"/>
      <c r="D43" s="482"/>
      <c r="E43" s="457"/>
      <c r="F43" s="460"/>
      <c r="G43" s="460"/>
      <c r="H43" s="484"/>
      <c r="I43" s="484"/>
      <c r="J43" s="484"/>
      <c r="K43" s="487"/>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3"/>
      <c r="AJ43" s="466"/>
      <c r="AK43" s="466"/>
      <c r="AL43" s="463"/>
      <c r="AM43" s="463"/>
      <c r="AN43" s="463"/>
      <c r="AO43" s="448"/>
      <c r="AP43" s="448"/>
      <c r="AQ43" s="448"/>
      <c r="AR43" s="468"/>
      <c r="AS43" s="470"/>
      <c r="AT43" s="473"/>
      <c r="AU43" s="199"/>
      <c r="AV43" s="193"/>
      <c r="AW43" s="193"/>
      <c r="AX43" s="194"/>
      <c r="AY43" s="194"/>
      <c r="AZ43" s="194"/>
      <c r="BA43" s="194"/>
      <c r="BB43" s="191"/>
      <c r="BC43" s="195" t="e">
        <f>IF(AX43=Datos!$C$63,Datos!$C$73,IF(AX43=Datos!$C$64,Datos!$C$74,IF(AX43=Datos!$C$65,Datos!$C$75,"Revisar")))+IF(AY43=Datos!$D$63,Datos!$D$73,IF(AY43=Datos!$D$64,Datos!$D$74,"Revisar"))+IF(AZ43=Datos!$E$63,Datos!$E$73,IF(AZ43=Datos!$E$64,Datos!$E$74,"Revisar"))+IF(BB43=Datos!$G$63,Datos!$G$73,IF(BB43=Datos!$G$64,Datos!$G$74,IF(BB43=Datos!$G$65,Datos!$G$75,"Revisar")))</f>
        <v>#VALUE!</v>
      </c>
      <c r="BD43" s="195">
        <f>IF(AX43=Datos!$C$65,BC43,0)</f>
        <v>0</v>
      </c>
      <c r="BE43" s="195">
        <f>IF(OR(AX43=Datos!$C$63,AX43=Datos!$C$64),BC43,0)</f>
        <v>0</v>
      </c>
      <c r="BF43" s="448"/>
      <c r="BG43" s="448"/>
      <c r="BH43" s="448"/>
      <c r="BI43" s="448"/>
      <c r="BJ43" s="451"/>
      <c r="BK43" s="454"/>
      <c r="BL43" s="457"/>
      <c r="BM43" s="200"/>
      <c r="BN43" s="200"/>
      <c r="BO43" s="200"/>
      <c r="BP43" s="200"/>
      <c r="BQ43" s="201"/>
    </row>
    <row r="44" spans="1:69" ht="43.5" hidden="1" customHeight="1" thickBot="1" x14ac:dyDescent="0.4">
      <c r="A44" s="477"/>
      <c r="B44" s="480"/>
      <c r="C44" s="458"/>
      <c r="D44" s="483"/>
      <c r="E44" s="458"/>
      <c r="F44" s="461"/>
      <c r="G44" s="461"/>
      <c r="H44" s="485"/>
      <c r="I44" s="485"/>
      <c r="J44" s="485"/>
      <c r="K44" s="488"/>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4"/>
      <c r="AJ44" s="467"/>
      <c r="AK44" s="467"/>
      <c r="AL44" s="464"/>
      <c r="AM44" s="464"/>
      <c r="AN44" s="464"/>
      <c r="AO44" s="449"/>
      <c r="AP44" s="449"/>
      <c r="AQ44" s="449"/>
      <c r="AR44" s="469"/>
      <c r="AS44" s="471"/>
      <c r="AT44" s="474"/>
      <c r="AU44" s="203"/>
      <c r="AV44" s="204"/>
      <c r="AW44" s="204"/>
      <c r="AX44" s="205"/>
      <c r="AY44" s="205"/>
      <c r="AZ44" s="205"/>
      <c r="BA44" s="205"/>
      <c r="BB44" s="202"/>
      <c r="BC44" s="206" t="e">
        <f>IF(AX44=Datos!$C$63,Datos!$C$73,IF(AX44=Datos!$C$64,Datos!$C$74,IF(AX44=Datos!$C$65,Datos!$C$75,"Revisar")))+IF(AY44=Datos!$D$63,Datos!$D$73,IF(AY44=Datos!$D$64,Datos!$D$74,"Revisar"))+IF(AZ44=Datos!$E$63,Datos!$E$73,IF(AZ44=Datos!$E$64,Datos!$E$74,"Revisar"))+IF(BB44=Datos!$G$63,Datos!$G$73,IF(BB44=Datos!$G$64,Datos!$G$74,IF(BB44=Datos!$G$65,Datos!$G$75,"Revisar")))</f>
        <v>#VALUE!</v>
      </c>
      <c r="BD44" s="206">
        <f>IF(AX44=Datos!$C$65,BC44,0)</f>
        <v>0</v>
      </c>
      <c r="BE44" s="206">
        <f>IF(OR(AX44=Datos!$C$63,AX44=Datos!$C$64),BC44,0)</f>
        <v>0</v>
      </c>
      <c r="BF44" s="449"/>
      <c r="BG44" s="449"/>
      <c r="BH44" s="449"/>
      <c r="BI44" s="449"/>
      <c r="BJ44" s="452"/>
      <c r="BK44" s="455"/>
      <c r="BL44" s="458"/>
      <c r="BM44" s="207"/>
      <c r="BN44" s="207"/>
      <c r="BO44" s="207"/>
      <c r="BP44" s="207"/>
      <c r="BQ44" s="208"/>
    </row>
    <row r="45" spans="1:69" s="138" customFormat="1" ht="15.65" hidden="1" customHeight="1" x14ac:dyDescent="0.3">
      <c r="A45" s="496"/>
      <c r="B45" s="497"/>
      <c r="C45" s="498"/>
      <c r="D45" s="499"/>
      <c r="E45" s="498"/>
      <c r="F45" s="495"/>
      <c r="G45" s="495"/>
      <c r="H45" s="500"/>
      <c r="I45" s="500"/>
      <c r="J45" s="500"/>
      <c r="K45" s="501" t="str">
        <f>CONCATENATE(H45," ",I45," ",J45)</f>
        <v xml:space="preserve">  </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89">
        <f>COUNTIF(P45:AH48,"Si")</f>
        <v>0</v>
      </c>
      <c r="AJ45" s="490">
        <f>IF((COUNTIF(O45:AH48,"Si"))&lt;=0,0,(IF((COUNTIF(O45:AH48,"Si"))&lt;=5,3,(IF(COUNTIF(O45:AH48,"Si")&lt;=11,4,5)))))</f>
        <v>0</v>
      </c>
      <c r="AK45" s="490">
        <f>IF((COUNTIF(O45:AH48,"Si"))&lt;=0,0,(IF((COUNTIF(O45:AH48,"Si"))&lt;=5,"MODERADO",(IF(COUNTIF(O45:AH48,"Si")&lt;=11,"ALTO","EXTREMO")))))</f>
        <v>0</v>
      </c>
      <c r="AL45" s="489"/>
      <c r="AM45" s="489"/>
      <c r="AN45" s="489" t="str">
        <f t="shared" ref="AN45" si="21">IF(AM45="Rara vez",1,(IF(AM45="Improbable",2,(IF(AM45="Posible",3,IF(AM45="Probable",4,IF(AM45="Seguro",5,"Revisar")))))))</f>
        <v>Revisar</v>
      </c>
      <c r="AO45" s="491">
        <f t="shared" ref="AO45" si="22">IF(E45="Corrupción",AN45,IF(AL45&lt;=2,1,IF(AL45&lt;=24,2,IF(AL45&lt;=500,3,IF(AL45&lt;=5000,4,IF(AL45&gt;5000,5,"Revisar"))))))</f>
        <v>1</v>
      </c>
      <c r="AP45" s="491" t="str">
        <f t="shared" ref="AP45" si="23">IF(E45="Corrupción",(IF(AO45=1,"Rara Vez",IF(AO45=2,"Improbable",IF(AO45=3,"Posible",IF(AO45=4,"Probable",IF(AO45=5,"Seguro","Revisar")))))),IF(AO45=1,"Muy Baja",IF(AO45=2,"Baja",IF(AO45=3,"Media",IF(AO45=4,"Alta","Muy Alta")))))</f>
        <v>Muy Baja</v>
      </c>
      <c r="AQ45" s="491" t="e">
        <f>IF(E45="Corrupción",AJ45,(ROUND(((VLOOKUP(M45,Datos!$B$25:$C$29,2,FALSE)*Datos!$B$32)+(VLOOKUP(N45,Datos!$B$25:$C$29,2,FALSE)*Datos!$C$32)+(VLOOKUP(O45,Datos!$B$25:$C$29,2,FALSE)*Datos!$D$32))*5,0)))</f>
        <v>#N/A</v>
      </c>
      <c r="AR45" s="492" t="e">
        <f>IF(AQ45=1,"Insignificante",IF(AQ45=2,"Menor",IF(AQ45=3,"Moderado",IF(AQ45=4,"Mayor","Catastrófico"))))</f>
        <v>#N/A</v>
      </c>
      <c r="AS45" s="493" t="e">
        <f>_xlfn.NUMBERVALUE(CONCATENATE(AO45,AQ45),"##")</f>
        <v>#N/A</v>
      </c>
      <c r="AT45" s="494" t="e">
        <f>VLOOKUP(AS45,Datos!$I$37:$J$61,2,FALSE)</f>
        <v>#N/A</v>
      </c>
      <c r="AU45" s="186"/>
      <c r="AV45" s="187"/>
      <c r="AW45" s="187"/>
      <c r="AX45" s="188"/>
      <c r="AY45" s="188"/>
      <c r="AZ45" s="188"/>
      <c r="BA45" s="188"/>
      <c r="BB45" s="185"/>
      <c r="BC45" s="145" t="e">
        <f>IF(AX45=Datos!$C$63,Datos!$C$73,IF(AX45=Datos!$C$64,Datos!$C$74,IF(AX45=Datos!$C$65,Datos!$C$75,"Revisar")))+IF(AY45=Datos!$D$63,Datos!$D$73,IF(AY45=Datos!$D$64,Datos!$D$74,"Revisar"))+IF(AZ45=Datos!$E$63,Datos!$E$73,IF(AZ45=Datos!$E$64,Datos!$E$74,"Revisar"))+IF(BB45=Datos!$G$63,Datos!$G$73,IF(BB45=Datos!$G$64,Datos!$G$74,IF(BB45=Datos!$G$65,Datos!$G$75,"Revisar")))</f>
        <v>#VALUE!</v>
      </c>
      <c r="BD45" s="145">
        <f>IF(AX45=Datos!$C$65,BC45,0)</f>
        <v>0</v>
      </c>
      <c r="BE45" s="145">
        <f>IF(OR(AX45=Datos!$C$63,AX45=Datos!$C$64),BC45,0)</f>
        <v>0</v>
      </c>
      <c r="BF45" s="447">
        <f>IF(ROUND(AO45-SUM(BE45:BE48),0)&lt;=0,1,ROUND(AO45-SUM(BE45:BE48),0))</f>
        <v>1</v>
      </c>
      <c r="BG45" s="491" t="str">
        <f>IF(E45="Corrupción",(IF(BF45=1,"Rara Vez",IF(BF45=2,"Improbable",IF(BF45=3,"Posible",IF(BF45=4,"Probable","Seguro"))))),IF(BF45=1,"Muy Baja",IF(BF45=2,"Baja",IF(BF45=3,"Media",IF(BF45=4,"Alta","Muy Alta")))))</f>
        <v>Muy Baja</v>
      </c>
      <c r="BH45" s="447" t="e">
        <f>ROUND(AQ45-SUM(BD45:BD48),0)</f>
        <v>#N/A</v>
      </c>
      <c r="BI45" s="447" t="e">
        <f>IF(BH45=1,"Insignificante",IF(BH45=2,"Menor",IF(BH45=3,"Moderado",IF(BH45=4,"Mayor","Catastrófico"))))</f>
        <v>#N/A</v>
      </c>
      <c r="BJ45" s="450" t="e">
        <f>_xlfn.NUMBERVALUE(CONCATENATE(BF45,BH45),"##")</f>
        <v>#N/A</v>
      </c>
      <c r="BK45" s="453" t="e">
        <f>+VLOOKUP(BJ45,Datos!$I$37:$J$65,2,FALSE)</f>
        <v>#N/A</v>
      </c>
      <c r="BL45" s="456"/>
      <c r="BM45" s="189"/>
      <c r="BN45" s="185"/>
      <c r="BO45" s="185"/>
      <c r="BP45" s="185"/>
      <c r="BQ45" s="190"/>
    </row>
    <row r="46" spans="1:69" ht="15.65" hidden="1" customHeight="1" x14ac:dyDescent="0.35">
      <c r="A46" s="476"/>
      <c r="B46" s="479"/>
      <c r="C46" s="457"/>
      <c r="D46" s="482"/>
      <c r="E46" s="457"/>
      <c r="F46" s="460"/>
      <c r="G46" s="460"/>
      <c r="H46" s="484"/>
      <c r="I46" s="484"/>
      <c r="J46" s="484"/>
      <c r="K46" s="487"/>
      <c r="L46" s="460"/>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3"/>
      <c r="AJ46" s="466"/>
      <c r="AK46" s="466"/>
      <c r="AL46" s="463"/>
      <c r="AM46" s="463"/>
      <c r="AN46" s="463"/>
      <c r="AO46" s="448"/>
      <c r="AP46" s="448"/>
      <c r="AQ46" s="448"/>
      <c r="AR46" s="468"/>
      <c r="AS46" s="470"/>
      <c r="AT46" s="473"/>
      <c r="AU46" s="192"/>
      <c r="AV46" s="193"/>
      <c r="AW46" s="193"/>
      <c r="AX46" s="194"/>
      <c r="AY46" s="194"/>
      <c r="AZ46" s="194"/>
      <c r="BA46" s="194"/>
      <c r="BB46" s="191"/>
      <c r="BC46" s="195" t="e">
        <f>IF(AX46=Datos!$C$63,Datos!$C$73,IF(AX46=Datos!$C$64,Datos!$C$74,IF(AX46=Datos!$C$65,Datos!$C$75,"Revisar")))+IF(AY46=Datos!$D$63,Datos!$D$73,IF(AY46=Datos!$D$64,Datos!$D$74,"Revisar"))+IF(AZ46=Datos!$E$63,Datos!$E$73,IF(AZ46=Datos!$E$64,Datos!$E$74,"Revisar"))+IF(BB46=Datos!$G$63,Datos!$G$73,IF(BB46=Datos!$G$64,Datos!$G$74,IF(BB46=Datos!$G$65,Datos!$G$75,"Revisar")))</f>
        <v>#VALUE!</v>
      </c>
      <c r="BD46" s="195">
        <f>IF(AX46=Datos!$C$65,BC46,0)</f>
        <v>0</v>
      </c>
      <c r="BE46" s="195">
        <f>IF(OR(AX46=Datos!$C$63,AX46=Datos!$C$64),BC46,0)</f>
        <v>0</v>
      </c>
      <c r="BF46" s="448"/>
      <c r="BG46" s="448"/>
      <c r="BH46" s="448"/>
      <c r="BI46" s="448"/>
      <c r="BJ46" s="451"/>
      <c r="BK46" s="454"/>
      <c r="BL46" s="457"/>
      <c r="BM46" s="196"/>
      <c r="BN46" s="191"/>
      <c r="BO46" s="191"/>
      <c r="BP46" s="191"/>
      <c r="BQ46" s="197"/>
    </row>
    <row r="47" spans="1:69" ht="43.5" hidden="1" customHeight="1" x14ac:dyDescent="0.35">
      <c r="A47" s="476"/>
      <c r="B47" s="479"/>
      <c r="C47" s="457"/>
      <c r="D47" s="482"/>
      <c r="E47" s="457"/>
      <c r="F47" s="460"/>
      <c r="G47" s="460"/>
      <c r="H47" s="484"/>
      <c r="I47" s="484"/>
      <c r="J47" s="484"/>
      <c r="K47" s="487"/>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3"/>
      <c r="AJ47" s="466"/>
      <c r="AK47" s="466"/>
      <c r="AL47" s="463"/>
      <c r="AM47" s="463"/>
      <c r="AN47" s="463"/>
      <c r="AO47" s="448"/>
      <c r="AP47" s="448"/>
      <c r="AQ47" s="448"/>
      <c r="AR47" s="468"/>
      <c r="AS47" s="470"/>
      <c r="AT47" s="473"/>
      <c r="AU47" s="199"/>
      <c r="AV47" s="193"/>
      <c r="AW47" s="193"/>
      <c r="AX47" s="194"/>
      <c r="AY47" s="194"/>
      <c r="AZ47" s="194"/>
      <c r="BA47" s="194"/>
      <c r="BB47" s="191"/>
      <c r="BC47" s="195" t="e">
        <f>IF(AX47=Datos!$C$63,Datos!$C$73,IF(AX47=Datos!$C$64,Datos!$C$74,IF(AX47=Datos!$C$65,Datos!$C$75,"Revisar")))+IF(AY47=Datos!$D$63,Datos!$D$73,IF(AY47=Datos!$D$64,Datos!$D$74,"Revisar"))+IF(AZ47=Datos!$E$63,Datos!$E$73,IF(AZ47=Datos!$E$64,Datos!$E$74,"Revisar"))+IF(BB47=Datos!$G$63,Datos!$G$73,IF(BB47=Datos!$G$64,Datos!$G$74,IF(BB47=Datos!$G$65,Datos!$G$75,"Revisar")))</f>
        <v>#VALUE!</v>
      </c>
      <c r="BD47" s="195">
        <f>IF(AX47=Datos!$C$65,BC47,0)</f>
        <v>0</v>
      </c>
      <c r="BE47" s="195">
        <f>IF(OR(AX47=Datos!$C$63,AX47=Datos!$C$64),BC47,0)</f>
        <v>0</v>
      </c>
      <c r="BF47" s="448"/>
      <c r="BG47" s="448"/>
      <c r="BH47" s="448"/>
      <c r="BI47" s="448"/>
      <c r="BJ47" s="451"/>
      <c r="BK47" s="454"/>
      <c r="BL47" s="457"/>
      <c r="BM47" s="200"/>
      <c r="BN47" s="200"/>
      <c r="BO47" s="200"/>
      <c r="BP47" s="200"/>
      <c r="BQ47" s="201"/>
    </row>
    <row r="48" spans="1:69" ht="43.5" hidden="1" customHeight="1" thickBot="1" x14ac:dyDescent="0.4">
      <c r="A48" s="477"/>
      <c r="B48" s="480"/>
      <c r="C48" s="458"/>
      <c r="D48" s="483"/>
      <c r="E48" s="458"/>
      <c r="F48" s="461"/>
      <c r="G48" s="461"/>
      <c r="H48" s="485"/>
      <c r="I48" s="485"/>
      <c r="J48" s="485"/>
      <c r="K48" s="488"/>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4"/>
      <c r="AJ48" s="467"/>
      <c r="AK48" s="467"/>
      <c r="AL48" s="464"/>
      <c r="AM48" s="464"/>
      <c r="AN48" s="464"/>
      <c r="AO48" s="449"/>
      <c r="AP48" s="449"/>
      <c r="AQ48" s="449"/>
      <c r="AR48" s="469"/>
      <c r="AS48" s="471"/>
      <c r="AT48" s="474"/>
      <c r="AU48" s="203"/>
      <c r="AV48" s="204"/>
      <c r="AW48" s="204"/>
      <c r="AX48" s="205"/>
      <c r="AY48" s="205"/>
      <c r="AZ48" s="205"/>
      <c r="BA48" s="205"/>
      <c r="BB48" s="202"/>
      <c r="BC48" s="206" t="e">
        <f>IF(AX48=Datos!$C$63,Datos!$C$73,IF(AX48=Datos!$C$64,Datos!$C$74,IF(AX48=Datos!$C$65,Datos!$C$75,"Revisar")))+IF(AY48=Datos!$D$63,Datos!$D$73,IF(AY48=Datos!$D$64,Datos!$D$74,"Revisar"))+IF(AZ48=Datos!$E$63,Datos!$E$73,IF(AZ48=Datos!$E$64,Datos!$E$74,"Revisar"))+IF(BB48=Datos!$G$63,Datos!$G$73,IF(BB48=Datos!$G$64,Datos!$G$74,IF(BB48=Datos!$G$65,Datos!$G$75,"Revisar")))</f>
        <v>#VALUE!</v>
      </c>
      <c r="BD48" s="206">
        <f>IF(AX48=Datos!$C$65,BC48,0)</f>
        <v>0</v>
      </c>
      <c r="BE48" s="206">
        <f>IF(OR(AX48=Datos!$C$63,AX48=Datos!$C$64),BC48,0)</f>
        <v>0</v>
      </c>
      <c r="BF48" s="449"/>
      <c r="BG48" s="449"/>
      <c r="BH48" s="449"/>
      <c r="BI48" s="449"/>
      <c r="BJ48" s="452"/>
      <c r="BK48" s="455"/>
      <c r="BL48" s="458"/>
      <c r="BM48" s="207"/>
      <c r="BN48" s="207"/>
      <c r="BO48" s="207"/>
      <c r="BP48" s="207"/>
      <c r="BQ48" s="208"/>
    </row>
    <row r="49" spans="1:69" s="138" customFormat="1" ht="15.65" hidden="1" customHeight="1" x14ac:dyDescent="0.3">
      <c r="A49" s="496"/>
      <c r="B49" s="497"/>
      <c r="C49" s="498"/>
      <c r="D49" s="499"/>
      <c r="E49" s="498"/>
      <c r="F49" s="495"/>
      <c r="G49" s="495"/>
      <c r="H49" s="500"/>
      <c r="I49" s="500"/>
      <c r="J49" s="500"/>
      <c r="K49" s="501" t="str">
        <f>CONCATENATE(H49," ",I49," ",J49)</f>
        <v xml:space="preserve">  </v>
      </c>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89">
        <f>COUNTIF(P49:AH52,"Si")</f>
        <v>0</v>
      </c>
      <c r="AJ49" s="490">
        <f>IF((COUNTIF(O49:AH52,"Si"))&lt;=0,0,(IF((COUNTIF(O49:AH52,"Si"))&lt;=5,3,(IF(COUNTIF(O49:AH52,"Si")&lt;=11,4,5)))))</f>
        <v>0</v>
      </c>
      <c r="AK49" s="490">
        <f>IF((COUNTIF(O49:AH52,"Si"))&lt;=0,0,(IF((COUNTIF(O49:AH52,"Si"))&lt;=5,"MODERADO",(IF(COUNTIF(O49:AH52,"Si")&lt;=11,"ALTO","EXTREMO")))))</f>
        <v>0</v>
      </c>
      <c r="AL49" s="489"/>
      <c r="AM49" s="489"/>
      <c r="AN49" s="489" t="str">
        <f t="shared" ref="AN49" si="24">IF(AM49="Rara vez",1,(IF(AM49="Improbable",2,(IF(AM49="Posible",3,IF(AM49="Probable",4,IF(AM49="Seguro",5,"Revisar")))))))</f>
        <v>Revisar</v>
      </c>
      <c r="AO49" s="491">
        <f t="shared" ref="AO49" si="25">IF(E49="Corrupción",AN49,IF(AL49&lt;=2,1,IF(AL49&lt;=24,2,IF(AL49&lt;=500,3,IF(AL49&lt;=5000,4,IF(AL49&gt;5000,5,"Revisar"))))))</f>
        <v>1</v>
      </c>
      <c r="AP49" s="491" t="str">
        <f t="shared" ref="AP49" si="26">IF(E49="Corrupción",(IF(AO49=1,"Rara Vez",IF(AO49=2,"Improbable",IF(AO49=3,"Posible",IF(AO49=4,"Probable",IF(AO49=5,"Seguro","Revisar")))))),IF(AO49=1,"Muy Baja",IF(AO49=2,"Baja",IF(AO49=3,"Media",IF(AO49=4,"Alta","Muy Alta")))))</f>
        <v>Muy Baja</v>
      </c>
      <c r="AQ49" s="491" t="e">
        <f>IF(E49="Corrupción",AJ49,(ROUND(((VLOOKUP(M49,Datos!$B$25:$C$29,2,FALSE)*Datos!$B$32)+(VLOOKUP(N49,Datos!$B$25:$C$29,2,FALSE)*Datos!$C$32)+(VLOOKUP(O49,Datos!$B$25:$C$29,2,FALSE)*Datos!$D$32))*5,0)))</f>
        <v>#N/A</v>
      </c>
      <c r="AR49" s="492" t="e">
        <f>IF(AQ49=1,"Insignificante",IF(AQ49=2,"Menor",IF(AQ49=3,"Moderado",IF(AQ49=4,"Mayor","Catastrófico"))))</f>
        <v>#N/A</v>
      </c>
      <c r="AS49" s="493" t="e">
        <f>_xlfn.NUMBERVALUE(CONCATENATE(AO49,AQ49),"##")</f>
        <v>#N/A</v>
      </c>
      <c r="AT49" s="494" t="e">
        <f>VLOOKUP(AS49,Datos!$I$37:$J$61,2,FALSE)</f>
        <v>#N/A</v>
      </c>
      <c r="AU49" s="186"/>
      <c r="AV49" s="187"/>
      <c r="AW49" s="187"/>
      <c r="AX49" s="188"/>
      <c r="AY49" s="188"/>
      <c r="AZ49" s="188"/>
      <c r="BA49" s="188"/>
      <c r="BB49" s="185"/>
      <c r="BC49" s="145" t="e">
        <f>IF(AX49=Datos!$C$63,Datos!$C$73,IF(AX49=Datos!$C$64,Datos!$C$74,IF(AX49=Datos!$C$65,Datos!$C$75,"Revisar")))+IF(AY49=Datos!$D$63,Datos!$D$73,IF(AY49=Datos!$D$64,Datos!$D$74,"Revisar"))+IF(AZ49=Datos!$E$63,Datos!$E$73,IF(AZ49=Datos!$E$64,Datos!$E$74,"Revisar"))+IF(BB49=Datos!$G$63,Datos!$G$73,IF(BB49=Datos!$G$64,Datos!$G$74,IF(BB49=Datos!$G$65,Datos!$G$75,"Revisar")))</f>
        <v>#VALUE!</v>
      </c>
      <c r="BD49" s="145">
        <f>IF(AX49=Datos!$C$65,BC49,0)</f>
        <v>0</v>
      </c>
      <c r="BE49" s="145">
        <f>IF(OR(AX49=Datos!$C$63,AX49=Datos!$C$64),BC49,0)</f>
        <v>0</v>
      </c>
      <c r="BF49" s="447">
        <f>IF(ROUND(AO49-SUM(BE49:BE52),0)&lt;=0,1,ROUND(AO49-SUM(BE49:BE52),0))</f>
        <v>1</v>
      </c>
      <c r="BG49" s="491" t="str">
        <f>IF(E49="Corrupción",(IF(BF49=1,"Rara Vez",IF(BF49=2,"Improbable",IF(BF49=3,"Posible",IF(BF49=4,"Probable","Seguro"))))),IF(BF49=1,"Muy Baja",IF(BF49=2,"Baja",IF(BF49=3,"Media",IF(BF49=4,"Alta","Muy Alta")))))</f>
        <v>Muy Baja</v>
      </c>
      <c r="BH49" s="447" t="e">
        <f>ROUND(AQ49-SUM(BD49:BD52),0)</f>
        <v>#N/A</v>
      </c>
      <c r="BI49" s="447" t="e">
        <f>IF(BH49=1,"Insignificante",IF(BH49=2,"Menor",IF(BH49=3,"Moderado",IF(BH49=4,"Mayor","Catastrófico"))))</f>
        <v>#N/A</v>
      </c>
      <c r="BJ49" s="450" t="e">
        <f>_xlfn.NUMBERVALUE(CONCATENATE(BF49,BH49),"##")</f>
        <v>#N/A</v>
      </c>
      <c r="BK49" s="453" t="e">
        <f>+VLOOKUP(BJ49,Datos!$I$37:$J$65,2,FALSE)</f>
        <v>#N/A</v>
      </c>
      <c r="BL49" s="456"/>
      <c r="BM49" s="189"/>
      <c r="BN49" s="185"/>
      <c r="BO49" s="185"/>
      <c r="BP49" s="185"/>
      <c r="BQ49" s="190"/>
    </row>
    <row r="50" spans="1:69" ht="15.65" hidden="1" customHeight="1" x14ac:dyDescent="0.35">
      <c r="A50" s="476"/>
      <c r="B50" s="479"/>
      <c r="C50" s="457"/>
      <c r="D50" s="482"/>
      <c r="E50" s="457"/>
      <c r="F50" s="460"/>
      <c r="G50" s="460"/>
      <c r="H50" s="484"/>
      <c r="I50" s="484"/>
      <c r="J50" s="484"/>
      <c r="K50" s="487"/>
      <c r="L50" s="460"/>
      <c r="M50" s="460"/>
      <c r="N50" s="460"/>
      <c r="O50" s="460"/>
      <c r="P50" s="460"/>
      <c r="Q50" s="460"/>
      <c r="R50" s="460"/>
      <c r="S50" s="460"/>
      <c r="T50" s="460"/>
      <c r="U50" s="460"/>
      <c r="V50" s="460"/>
      <c r="W50" s="460"/>
      <c r="X50" s="460"/>
      <c r="Y50" s="460"/>
      <c r="Z50" s="460"/>
      <c r="AA50" s="460"/>
      <c r="AB50" s="460"/>
      <c r="AC50" s="460"/>
      <c r="AD50" s="460"/>
      <c r="AE50" s="460"/>
      <c r="AF50" s="460"/>
      <c r="AG50" s="460"/>
      <c r="AH50" s="460"/>
      <c r="AI50" s="463"/>
      <c r="AJ50" s="466"/>
      <c r="AK50" s="466"/>
      <c r="AL50" s="463"/>
      <c r="AM50" s="463"/>
      <c r="AN50" s="463"/>
      <c r="AO50" s="448"/>
      <c r="AP50" s="448"/>
      <c r="AQ50" s="448"/>
      <c r="AR50" s="468"/>
      <c r="AS50" s="470"/>
      <c r="AT50" s="473"/>
      <c r="AU50" s="192"/>
      <c r="AV50" s="193"/>
      <c r="AW50" s="193"/>
      <c r="AX50" s="194"/>
      <c r="AY50" s="194"/>
      <c r="AZ50" s="194"/>
      <c r="BA50" s="194"/>
      <c r="BB50" s="191"/>
      <c r="BC50" s="195" t="e">
        <f>IF(AX50=Datos!$C$63,Datos!$C$73,IF(AX50=Datos!$C$64,Datos!$C$74,IF(AX50=Datos!$C$65,Datos!$C$75,"Revisar")))+IF(AY50=Datos!$D$63,Datos!$D$73,IF(AY50=Datos!$D$64,Datos!$D$74,"Revisar"))+IF(AZ50=Datos!$E$63,Datos!$E$73,IF(AZ50=Datos!$E$64,Datos!$E$74,"Revisar"))+IF(BB50=Datos!$G$63,Datos!$G$73,IF(BB50=Datos!$G$64,Datos!$G$74,IF(BB50=Datos!$G$65,Datos!$G$75,"Revisar")))</f>
        <v>#VALUE!</v>
      </c>
      <c r="BD50" s="195">
        <f>IF(AX50=Datos!$C$65,BC50,0)</f>
        <v>0</v>
      </c>
      <c r="BE50" s="195">
        <f>IF(OR(AX50=Datos!$C$63,AX50=Datos!$C$64),BC50,0)</f>
        <v>0</v>
      </c>
      <c r="BF50" s="448"/>
      <c r="BG50" s="448"/>
      <c r="BH50" s="448"/>
      <c r="BI50" s="448"/>
      <c r="BJ50" s="451"/>
      <c r="BK50" s="454"/>
      <c r="BL50" s="457"/>
      <c r="BM50" s="196"/>
      <c r="BN50" s="191"/>
      <c r="BO50" s="191"/>
      <c r="BP50" s="191"/>
      <c r="BQ50" s="197"/>
    </row>
    <row r="51" spans="1:69" ht="43.5" hidden="1" customHeight="1" x14ac:dyDescent="0.35">
      <c r="A51" s="476"/>
      <c r="B51" s="479"/>
      <c r="C51" s="457"/>
      <c r="D51" s="482"/>
      <c r="E51" s="457"/>
      <c r="F51" s="460"/>
      <c r="G51" s="460"/>
      <c r="H51" s="484"/>
      <c r="I51" s="484"/>
      <c r="J51" s="484"/>
      <c r="K51" s="487"/>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3"/>
      <c r="AJ51" s="466"/>
      <c r="AK51" s="466"/>
      <c r="AL51" s="463"/>
      <c r="AM51" s="463"/>
      <c r="AN51" s="463"/>
      <c r="AO51" s="448"/>
      <c r="AP51" s="448"/>
      <c r="AQ51" s="448"/>
      <c r="AR51" s="468"/>
      <c r="AS51" s="470"/>
      <c r="AT51" s="473"/>
      <c r="AU51" s="199"/>
      <c r="AV51" s="193"/>
      <c r="AW51" s="193"/>
      <c r="AX51" s="194"/>
      <c r="AY51" s="194"/>
      <c r="AZ51" s="194"/>
      <c r="BA51" s="194"/>
      <c r="BB51" s="191"/>
      <c r="BC51" s="195" t="e">
        <f>IF(AX51=Datos!$C$63,Datos!$C$73,IF(AX51=Datos!$C$64,Datos!$C$74,IF(AX51=Datos!$C$65,Datos!$C$75,"Revisar")))+IF(AY51=Datos!$D$63,Datos!$D$73,IF(AY51=Datos!$D$64,Datos!$D$74,"Revisar"))+IF(AZ51=Datos!$E$63,Datos!$E$73,IF(AZ51=Datos!$E$64,Datos!$E$74,"Revisar"))+IF(BB51=Datos!$G$63,Datos!$G$73,IF(BB51=Datos!$G$64,Datos!$G$74,IF(BB51=Datos!$G$65,Datos!$G$75,"Revisar")))</f>
        <v>#VALUE!</v>
      </c>
      <c r="BD51" s="195">
        <f>IF(AX51=Datos!$C$65,BC51,0)</f>
        <v>0</v>
      </c>
      <c r="BE51" s="195">
        <f>IF(OR(AX51=Datos!$C$63,AX51=Datos!$C$64),BC51,0)</f>
        <v>0</v>
      </c>
      <c r="BF51" s="448"/>
      <c r="BG51" s="448"/>
      <c r="BH51" s="448"/>
      <c r="BI51" s="448"/>
      <c r="BJ51" s="451"/>
      <c r="BK51" s="454"/>
      <c r="BL51" s="457"/>
      <c r="BM51" s="200"/>
      <c r="BN51" s="200"/>
      <c r="BO51" s="200"/>
      <c r="BP51" s="200"/>
      <c r="BQ51" s="201"/>
    </row>
    <row r="52" spans="1:69" ht="43.5" hidden="1" customHeight="1" thickBot="1" x14ac:dyDescent="0.4">
      <c r="A52" s="477"/>
      <c r="B52" s="480"/>
      <c r="C52" s="458"/>
      <c r="D52" s="483"/>
      <c r="E52" s="458"/>
      <c r="F52" s="461"/>
      <c r="G52" s="461"/>
      <c r="H52" s="485"/>
      <c r="I52" s="485"/>
      <c r="J52" s="485"/>
      <c r="K52" s="488"/>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4"/>
      <c r="AJ52" s="467"/>
      <c r="AK52" s="467"/>
      <c r="AL52" s="464"/>
      <c r="AM52" s="464"/>
      <c r="AN52" s="464"/>
      <c r="AO52" s="449"/>
      <c r="AP52" s="449"/>
      <c r="AQ52" s="449"/>
      <c r="AR52" s="469"/>
      <c r="AS52" s="471"/>
      <c r="AT52" s="474"/>
      <c r="AU52" s="203"/>
      <c r="AV52" s="204"/>
      <c r="AW52" s="204"/>
      <c r="AX52" s="205"/>
      <c r="AY52" s="205"/>
      <c r="AZ52" s="205"/>
      <c r="BA52" s="205"/>
      <c r="BB52" s="202"/>
      <c r="BC52" s="206" t="e">
        <f>IF(AX52=Datos!$C$63,Datos!$C$73,IF(AX52=Datos!$C$64,Datos!$C$74,IF(AX52=Datos!$C$65,Datos!$C$75,"Revisar")))+IF(AY52=Datos!$D$63,Datos!$D$73,IF(AY52=Datos!$D$64,Datos!$D$74,"Revisar"))+IF(AZ52=Datos!$E$63,Datos!$E$73,IF(AZ52=Datos!$E$64,Datos!$E$74,"Revisar"))+IF(BB52=Datos!$G$63,Datos!$G$73,IF(BB52=Datos!$G$64,Datos!$G$74,IF(BB52=Datos!$G$65,Datos!$G$75,"Revisar")))</f>
        <v>#VALUE!</v>
      </c>
      <c r="BD52" s="206">
        <f>IF(AX52=Datos!$C$65,BC52,0)</f>
        <v>0</v>
      </c>
      <c r="BE52" s="206">
        <f>IF(OR(AX52=Datos!$C$63,AX52=Datos!$C$64),BC52,0)</f>
        <v>0</v>
      </c>
      <c r="BF52" s="449"/>
      <c r="BG52" s="449"/>
      <c r="BH52" s="449"/>
      <c r="BI52" s="449"/>
      <c r="BJ52" s="452"/>
      <c r="BK52" s="455"/>
      <c r="BL52" s="458"/>
      <c r="BM52" s="207"/>
      <c r="BN52" s="207"/>
      <c r="BO52" s="207"/>
      <c r="BP52" s="207"/>
      <c r="BQ52" s="208"/>
    </row>
    <row r="53" spans="1:69" ht="14.65" hidden="1" customHeight="1" x14ac:dyDescent="0.35"/>
    <row r="54" spans="1:69" ht="14.65" hidden="1" customHeight="1" x14ac:dyDescent="0.35"/>
    <row r="55" spans="1:69" ht="15" hidden="1" customHeight="1" x14ac:dyDescent="0.35"/>
    <row r="56" spans="1:69" ht="14.65" hidden="1" customHeight="1" x14ac:dyDescent="0.35"/>
    <row r="57" spans="1:69" ht="14.65" hidden="1" customHeight="1" x14ac:dyDescent="0.35"/>
    <row r="58" spans="1:69" ht="14.65" hidden="1" customHeight="1" x14ac:dyDescent="0.35"/>
    <row r="59" spans="1:69" ht="15" hidden="1" customHeight="1" x14ac:dyDescent="0.35"/>
    <row r="60" spans="1:69" ht="14.65" hidden="1" customHeight="1" x14ac:dyDescent="0.35"/>
    <row r="61" spans="1:69" ht="14.65" hidden="1" customHeight="1" x14ac:dyDescent="0.35"/>
    <row r="62" spans="1:69" ht="14.65" hidden="1" customHeight="1" x14ac:dyDescent="0.35"/>
    <row r="63" spans="1:69" ht="15" hidden="1" customHeight="1" x14ac:dyDescent="0.35"/>
    <row r="64" spans="1:69" ht="14.65" hidden="1" customHeight="1" x14ac:dyDescent="0.35"/>
    <row r="65" ht="14.65" hidden="1" customHeight="1" x14ac:dyDescent="0.35"/>
    <row r="66" ht="14.65" hidden="1" customHeight="1" x14ac:dyDescent="0.35"/>
    <row r="67" ht="15" hidden="1" customHeight="1" x14ac:dyDescent="0.35"/>
    <row r="68" ht="14.65" hidden="1" customHeight="1" x14ac:dyDescent="0.35"/>
    <row r="69" ht="14.65" hidden="1" customHeight="1" x14ac:dyDescent="0.35"/>
    <row r="70" ht="14.65" hidden="1" customHeight="1" x14ac:dyDescent="0.35"/>
    <row r="71" ht="15" hidden="1" customHeight="1" x14ac:dyDescent="0.35"/>
    <row r="72" ht="14.65" hidden="1" customHeight="1" x14ac:dyDescent="0.35"/>
    <row r="73" ht="14.65" hidden="1" customHeight="1" x14ac:dyDescent="0.35"/>
    <row r="74" ht="14.65" hidden="1" customHeight="1" x14ac:dyDescent="0.35"/>
    <row r="75" ht="15" hidden="1" customHeight="1" x14ac:dyDescent="0.35"/>
    <row r="76" ht="14.65" hidden="1" customHeight="1" x14ac:dyDescent="0.35"/>
    <row r="77" ht="14.65" hidden="1" customHeight="1" x14ac:dyDescent="0.35"/>
    <row r="78" ht="14.65" hidden="1" customHeight="1" x14ac:dyDescent="0.35"/>
    <row r="79" ht="15" hidden="1" customHeight="1" x14ac:dyDescent="0.35"/>
    <row r="80" ht="14.65" hidden="1" customHeight="1" x14ac:dyDescent="0.35"/>
    <row r="81" ht="14.65" hidden="1" customHeight="1" x14ac:dyDescent="0.35"/>
    <row r="82" ht="14.65" hidden="1" customHeight="1" x14ac:dyDescent="0.35"/>
    <row r="83" ht="15" hidden="1" customHeight="1" x14ac:dyDescent="0.35"/>
    <row r="84" ht="14.65" hidden="1" customHeight="1" x14ac:dyDescent="0.35"/>
    <row r="85" ht="14.65" hidden="1" customHeight="1" x14ac:dyDescent="0.35"/>
    <row r="86" ht="14.65" hidden="1" customHeight="1" x14ac:dyDescent="0.35"/>
    <row r="87" ht="15" hidden="1" customHeight="1" x14ac:dyDescent="0.35"/>
    <row r="88" ht="14.65" hidden="1" customHeight="1" x14ac:dyDescent="0.35"/>
    <row r="89" ht="14.65" hidden="1" customHeight="1" x14ac:dyDescent="0.35"/>
    <row r="90" ht="14.65" hidden="1" customHeight="1" x14ac:dyDescent="0.35"/>
    <row r="91" ht="15" hidden="1" customHeight="1" x14ac:dyDescent="0.35"/>
    <row r="92" ht="14.65" hidden="1" customHeight="1" x14ac:dyDescent="0.35"/>
    <row r="93" ht="14.65" hidden="1" customHeight="1" x14ac:dyDescent="0.35"/>
    <row r="94" ht="14.65" hidden="1" customHeight="1" x14ac:dyDescent="0.35"/>
    <row r="95" ht="15" hidden="1" customHeight="1" x14ac:dyDescent="0.35"/>
    <row r="96" ht="14.65" hidden="1" customHeight="1" x14ac:dyDescent="0.35"/>
    <row r="97" ht="14.65" hidden="1" customHeight="1" x14ac:dyDescent="0.35"/>
    <row r="98" ht="14.65" hidden="1" customHeight="1" x14ac:dyDescent="0.35"/>
    <row r="99" ht="15" hidden="1" customHeight="1" x14ac:dyDescent="0.35"/>
    <row r="100" ht="14.65" hidden="1" customHeight="1" x14ac:dyDescent="0.35"/>
    <row r="101" ht="14.65" hidden="1" customHeight="1" x14ac:dyDescent="0.35"/>
    <row r="102" ht="14.65" hidden="1" customHeight="1" x14ac:dyDescent="0.35"/>
    <row r="103" ht="15" hidden="1" customHeight="1" x14ac:dyDescent="0.35"/>
    <row r="104" ht="14.65" hidden="1" customHeight="1" x14ac:dyDescent="0.35"/>
    <row r="105" ht="14.65" hidden="1" customHeight="1" x14ac:dyDescent="0.35"/>
    <row r="106" ht="14.65" hidden="1" customHeight="1" x14ac:dyDescent="0.35"/>
    <row r="107" ht="15" hidden="1" customHeight="1" x14ac:dyDescent="0.35"/>
    <row r="108" ht="14.65" hidden="1" customHeight="1" x14ac:dyDescent="0.35"/>
    <row r="109" ht="14.65" hidden="1" customHeight="1" x14ac:dyDescent="0.35"/>
    <row r="110" ht="14.65" hidden="1" customHeight="1" x14ac:dyDescent="0.35"/>
    <row r="111" ht="15" hidden="1" customHeight="1" x14ac:dyDescent="0.35"/>
    <row r="112" ht="14.65" hidden="1" customHeight="1" x14ac:dyDescent="0.35"/>
    <row r="113" ht="14.65" hidden="1" customHeight="1" x14ac:dyDescent="0.35"/>
    <row r="114" ht="14.65" hidden="1" customHeight="1" x14ac:dyDescent="0.35"/>
    <row r="115" ht="15" hidden="1" customHeight="1" x14ac:dyDescent="0.35"/>
    <row r="116" ht="14.65" hidden="1" customHeight="1" x14ac:dyDescent="0.35"/>
    <row r="117" ht="14.65" hidden="1" customHeight="1" x14ac:dyDescent="0.35"/>
    <row r="118" ht="14.65" hidden="1" customHeight="1" x14ac:dyDescent="0.35"/>
    <row r="119" ht="15" hidden="1" customHeight="1" x14ac:dyDescent="0.35"/>
    <row r="120" ht="14.65" hidden="1" customHeight="1" x14ac:dyDescent="0.35"/>
    <row r="121" ht="14.65" hidden="1" customHeight="1" x14ac:dyDescent="0.35"/>
    <row r="122" ht="14.65" hidden="1" customHeight="1" x14ac:dyDescent="0.35"/>
    <row r="123" ht="15" hidden="1" customHeight="1" x14ac:dyDescent="0.35"/>
    <row r="124" ht="14.65" hidden="1" customHeight="1" x14ac:dyDescent="0.35"/>
    <row r="125" ht="14.65" hidden="1" customHeight="1" x14ac:dyDescent="0.35"/>
    <row r="126" ht="14.65" hidden="1" customHeight="1" x14ac:dyDescent="0.35"/>
    <row r="127" ht="15" hidden="1" customHeight="1" x14ac:dyDescent="0.35"/>
    <row r="128" ht="14.65" hidden="1" customHeight="1" x14ac:dyDescent="0.35"/>
    <row r="129" ht="14.65" hidden="1" customHeight="1" x14ac:dyDescent="0.35"/>
    <row r="130" ht="14.65" hidden="1" customHeight="1" x14ac:dyDescent="0.35"/>
    <row r="131" ht="15" hidden="1" customHeight="1" x14ac:dyDescent="0.35"/>
    <row r="132" ht="14.65" hidden="1" customHeight="1" x14ac:dyDescent="0.35"/>
    <row r="133" ht="14.65" hidden="1" customHeight="1" x14ac:dyDescent="0.35"/>
    <row r="134" ht="14.65" hidden="1" customHeight="1" x14ac:dyDescent="0.35"/>
    <row r="135" ht="15" hidden="1" customHeight="1" x14ac:dyDescent="0.35"/>
  </sheetData>
  <sheetProtection algorithmName="SHA-512" hashValue="J2AFzzqgM4KMi6emhfz77fB/HkFMsFME9hwJ4/CLlGoTqNgSpSvsMyS/8PEZS/qpZ2tw4StCWPZmBjNeRuJ0Fg==" saltValue="vlcVW4Z7/jbwjF3frXrsjA==" spinCount="100000" sheet="1" formatCells="0" formatColumns="0" formatRows="0"/>
  <mergeCells count="499">
    <mergeCell ref="C9:D9"/>
    <mergeCell ref="E9:F9"/>
    <mergeCell ref="G9:H9"/>
    <mergeCell ref="B11:L11"/>
    <mergeCell ref="A13:AH13"/>
    <mergeCell ref="AL13:AT13"/>
    <mergeCell ref="B5:H5"/>
    <mergeCell ref="C6:H6"/>
    <mergeCell ref="C7:H7"/>
    <mergeCell ref="C8:D8"/>
    <mergeCell ref="E8:F8"/>
    <mergeCell ref="G8:H8"/>
    <mergeCell ref="AU13:BB14"/>
    <mergeCell ref="BF13:BL14"/>
    <mergeCell ref="BM13:BQ14"/>
    <mergeCell ref="M14:O14"/>
    <mergeCell ref="P14:AK14"/>
    <mergeCell ref="AI15:AK15"/>
    <mergeCell ref="AO15:AP15"/>
    <mergeCell ref="AQ15:AR15"/>
    <mergeCell ref="BF15:BG15"/>
    <mergeCell ref="BH15:BI15"/>
    <mergeCell ref="G17:G20"/>
    <mergeCell ref="H17:H20"/>
    <mergeCell ref="I17:I20"/>
    <mergeCell ref="J17:J20"/>
    <mergeCell ref="K17:K20"/>
    <mergeCell ref="L17:L20"/>
    <mergeCell ref="A17:A20"/>
    <mergeCell ref="B17:B20"/>
    <mergeCell ref="C17:C20"/>
    <mergeCell ref="D17:D20"/>
    <mergeCell ref="E17:E20"/>
    <mergeCell ref="F17:F20"/>
    <mergeCell ref="S17:S20"/>
    <mergeCell ref="T17:T20"/>
    <mergeCell ref="U17:U20"/>
    <mergeCell ref="V17:V20"/>
    <mergeCell ref="W17:W20"/>
    <mergeCell ref="X17:X20"/>
    <mergeCell ref="M17:M20"/>
    <mergeCell ref="N17:N20"/>
    <mergeCell ref="O17:O20"/>
    <mergeCell ref="P17:P20"/>
    <mergeCell ref="Q17:Q20"/>
    <mergeCell ref="R17:R20"/>
    <mergeCell ref="AG17:AG20"/>
    <mergeCell ref="AH17:AH20"/>
    <mergeCell ref="AI17:AI20"/>
    <mergeCell ref="AJ17:AJ20"/>
    <mergeCell ref="Y17:Y20"/>
    <mergeCell ref="Z17:Z20"/>
    <mergeCell ref="AA17:AA20"/>
    <mergeCell ref="AB17:AB20"/>
    <mergeCell ref="AC17:AC20"/>
    <mergeCell ref="AD17:AD20"/>
    <mergeCell ref="BH17:BH20"/>
    <mergeCell ref="BI17:BI20"/>
    <mergeCell ref="BJ17:BJ20"/>
    <mergeCell ref="BK17:BK20"/>
    <mergeCell ref="BL17:BL20"/>
    <mergeCell ref="A21:A24"/>
    <mergeCell ref="B21:B24"/>
    <mergeCell ref="C21:C24"/>
    <mergeCell ref="D21:D24"/>
    <mergeCell ref="E21:E24"/>
    <mergeCell ref="AQ17:AQ20"/>
    <mergeCell ref="AR17:AR20"/>
    <mergeCell ref="AS17:AS20"/>
    <mergeCell ref="AT17:AT20"/>
    <mergeCell ref="BF17:BF20"/>
    <mergeCell ref="BG17:BG20"/>
    <mergeCell ref="AK17:AK20"/>
    <mergeCell ref="AL17:AL20"/>
    <mergeCell ref="AM17:AM20"/>
    <mergeCell ref="AN17:AN20"/>
    <mergeCell ref="AO17:AO20"/>
    <mergeCell ref="AP17:AP20"/>
    <mergeCell ref="AE17:AE20"/>
    <mergeCell ref="AF17:AF20"/>
    <mergeCell ref="L21:L24"/>
    <mergeCell ref="M21:M24"/>
    <mergeCell ref="N21:N24"/>
    <mergeCell ref="O21:O24"/>
    <mergeCell ref="P21:P24"/>
    <mergeCell ref="Q21:Q24"/>
    <mergeCell ref="F21:F24"/>
    <mergeCell ref="G21:G24"/>
    <mergeCell ref="H21:H24"/>
    <mergeCell ref="I21:I24"/>
    <mergeCell ref="J21:J24"/>
    <mergeCell ref="K21:K24"/>
    <mergeCell ref="X21:X24"/>
    <mergeCell ref="Y21:Y24"/>
    <mergeCell ref="Z21:Z24"/>
    <mergeCell ref="AA21:AA24"/>
    <mergeCell ref="AB21:AB24"/>
    <mergeCell ref="AC21:AC24"/>
    <mergeCell ref="R21:R24"/>
    <mergeCell ref="S21:S24"/>
    <mergeCell ref="T21:T24"/>
    <mergeCell ref="U21:U24"/>
    <mergeCell ref="V21:V24"/>
    <mergeCell ref="W21:W24"/>
    <mergeCell ref="AJ21:AJ24"/>
    <mergeCell ref="AK21:AK24"/>
    <mergeCell ref="AL21:AL24"/>
    <mergeCell ref="AM21:AM24"/>
    <mergeCell ref="AN21:AN24"/>
    <mergeCell ref="AO21:AO24"/>
    <mergeCell ref="AD21:AD24"/>
    <mergeCell ref="AE21:AE24"/>
    <mergeCell ref="AF21:AF24"/>
    <mergeCell ref="AG21:AG24"/>
    <mergeCell ref="AH21:AH24"/>
    <mergeCell ref="AI21:AI24"/>
    <mergeCell ref="BG21:BG24"/>
    <mergeCell ref="BH21:BH24"/>
    <mergeCell ref="BI21:BI24"/>
    <mergeCell ref="BJ21:BJ24"/>
    <mergeCell ref="BK21:BK24"/>
    <mergeCell ref="BL21:BL24"/>
    <mergeCell ref="AP21:AP24"/>
    <mergeCell ref="AQ21:AQ24"/>
    <mergeCell ref="AR21:AR24"/>
    <mergeCell ref="AS21:AS24"/>
    <mergeCell ref="AT21:AT24"/>
    <mergeCell ref="BF21:BF24"/>
    <mergeCell ref="G25:G28"/>
    <mergeCell ref="H25:H28"/>
    <mergeCell ref="I25:I28"/>
    <mergeCell ref="J25:J28"/>
    <mergeCell ref="K25:K28"/>
    <mergeCell ref="L25:L28"/>
    <mergeCell ref="A25:A28"/>
    <mergeCell ref="B25:B28"/>
    <mergeCell ref="C25:C28"/>
    <mergeCell ref="D25:D28"/>
    <mergeCell ref="E25:E28"/>
    <mergeCell ref="F25:F28"/>
    <mergeCell ref="S25:S28"/>
    <mergeCell ref="T25:T28"/>
    <mergeCell ref="U25:U28"/>
    <mergeCell ref="V25:V28"/>
    <mergeCell ref="W25:W28"/>
    <mergeCell ref="X25:X28"/>
    <mergeCell ref="M25:M28"/>
    <mergeCell ref="N25:N28"/>
    <mergeCell ref="O25:O28"/>
    <mergeCell ref="P25:P28"/>
    <mergeCell ref="Q25:Q28"/>
    <mergeCell ref="R25:R28"/>
    <mergeCell ref="AG25:AG28"/>
    <mergeCell ref="AH25:AH28"/>
    <mergeCell ref="AI25:AI28"/>
    <mergeCell ref="AJ25:AJ28"/>
    <mergeCell ref="Y25:Y28"/>
    <mergeCell ref="Z25:Z28"/>
    <mergeCell ref="AA25:AA28"/>
    <mergeCell ref="AB25:AB28"/>
    <mergeCell ref="AC25:AC28"/>
    <mergeCell ref="AD25:AD28"/>
    <mergeCell ref="BH25:BH28"/>
    <mergeCell ref="BI25:BI28"/>
    <mergeCell ref="BJ25:BJ28"/>
    <mergeCell ref="BK25:BK28"/>
    <mergeCell ref="BL25:BL28"/>
    <mergeCell ref="A29:A32"/>
    <mergeCell ref="B29:B32"/>
    <mergeCell ref="C29:C32"/>
    <mergeCell ref="D29:D32"/>
    <mergeCell ref="E29:E32"/>
    <mergeCell ref="AQ25:AQ28"/>
    <mergeCell ref="AR25:AR28"/>
    <mergeCell ref="AS25:AS28"/>
    <mergeCell ref="AT25:AT28"/>
    <mergeCell ref="BF25:BF28"/>
    <mergeCell ref="BG25:BG28"/>
    <mergeCell ref="AK25:AK28"/>
    <mergeCell ref="AL25:AL28"/>
    <mergeCell ref="AM25:AM28"/>
    <mergeCell ref="AN25:AN28"/>
    <mergeCell ref="AO25:AO28"/>
    <mergeCell ref="AP25:AP28"/>
    <mergeCell ref="AE25:AE28"/>
    <mergeCell ref="AF25:AF28"/>
    <mergeCell ref="L29:L32"/>
    <mergeCell ref="M29:M32"/>
    <mergeCell ref="N29:N32"/>
    <mergeCell ref="O29:O32"/>
    <mergeCell ref="P29:P32"/>
    <mergeCell ref="Q29:Q32"/>
    <mergeCell ref="F29:F32"/>
    <mergeCell ref="G29:G32"/>
    <mergeCell ref="H29:H32"/>
    <mergeCell ref="I29:I32"/>
    <mergeCell ref="J29:J32"/>
    <mergeCell ref="K29:K32"/>
    <mergeCell ref="X29:X32"/>
    <mergeCell ref="Y29:Y32"/>
    <mergeCell ref="Z29:Z32"/>
    <mergeCell ref="AA29:AA32"/>
    <mergeCell ref="AB29:AB32"/>
    <mergeCell ref="AC29:AC32"/>
    <mergeCell ref="R29:R32"/>
    <mergeCell ref="S29:S32"/>
    <mergeCell ref="T29:T32"/>
    <mergeCell ref="U29:U32"/>
    <mergeCell ref="V29:V32"/>
    <mergeCell ref="W29:W32"/>
    <mergeCell ref="AJ29:AJ32"/>
    <mergeCell ref="AK29:AK32"/>
    <mergeCell ref="AL29:AL32"/>
    <mergeCell ref="AM29:AM32"/>
    <mergeCell ref="AN29:AN32"/>
    <mergeCell ref="AO29:AO32"/>
    <mergeCell ref="AD29:AD32"/>
    <mergeCell ref="AE29:AE32"/>
    <mergeCell ref="AF29:AF32"/>
    <mergeCell ref="AG29:AG32"/>
    <mergeCell ref="AH29:AH32"/>
    <mergeCell ref="AI29:AI32"/>
    <mergeCell ref="BG29:BG32"/>
    <mergeCell ref="BH29:BH32"/>
    <mergeCell ref="BI29:BI32"/>
    <mergeCell ref="BJ29:BJ32"/>
    <mergeCell ref="BK29:BK32"/>
    <mergeCell ref="BL29:BL32"/>
    <mergeCell ref="AP29:AP32"/>
    <mergeCell ref="AQ29:AQ32"/>
    <mergeCell ref="AR29:AR32"/>
    <mergeCell ref="AS29:AS32"/>
    <mergeCell ref="AT29:AT32"/>
    <mergeCell ref="BF29:BF32"/>
    <mergeCell ref="G33:G36"/>
    <mergeCell ref="H33:H36"/>
    <mergeCell ref="I33:I36"/>
    <mergeCell ref="J33:J36"/>
    <mergeCell ref="K33:K36"/>
    <mergeCell ref="L33:L36"/>
    <mergeCell ref="A33:A36"/>
    <mergeCell ref="B33:B36"/>
    <mergeCell ref="C33:C36"/>
    <mergeCell ref="D33:D36"/>
    <mergeCell ref="E33:E36"/>
    <mergeCell ref="F33:F36"/>
    <mergeCell ref="S33:S36"/>
    <mergeCell ref="T33:T36"/>
    <mergeCell ref="U33:U36"/>
    <mergeCell ref="V33:V36"/>
    <mergeCell ref="W33:W36"/>
    <mergeCell ref="X33:X36"/>
    <mergeCell ref="M33:M36"/>
    <mergeCell ref="N33:N36"/>
    <mergeCell ref="O33:O36"/>
    <mergeCell ref="P33:P36"/>
    <mergeCell ref="Q33:Q36"/>
    <mergeCell ref="R33:R36"/>
    <mergeCell ref="AG33:AG36"/>
    <mergeCell ref="AH33:AH36"/>
    <mergeCell ref="AI33:AI36"/>
    <mergeCell ref="AJ33:AJ36"/>
    <mergeCell ref="Y33:Y36"/>
    <mergeCell ref="Z33:Z36"/>
    <mergeCell ref="AA33:AA36"/>
    <mergeCell ref="AB33:AB36"/>
    <mergeCell ref="AC33:AC36"/>
    <mergeCell ref="AD33:AD36"/>
    <mergeCell ref="BH33:BH36"/>
    <mergeCell ref="BI33:BI36"/>
    <mergeCell ref="BJ33:BJ36"/>
    <mergeCell ref="BK33:BK36"/>
    <mergeCell ref="BL33:BL36"/>
    <mergeCell ref="A37:A40"/>
    <mergeCell ref="B37:B40"/>
    <mergeCell ref="C37:C40"/>
    <mergeCell ref="D37:D40"/>
    <mergeCell ref="E37:E40"/>
    <mergeCell ref="AQ33:AQ36"/>
    <mergeCell ref="AR33:AR36"/>
    <mergeCell ref="AS33:AS36"/>
    <mergeCell ref="AT33:AT36"/>
    <mergeCell ref="BF33:BF36"/>
    <mergeCell ref="BG33:BG36"/>
    <mergeCell ref="AK33:AK36"/>
    <mergeCell ref="AL33:AL36"/>
    <mergeCell ref="AM33:AM36"/>
    <mergeCell ref="AN33:AN36"/>
    <mergeCell ref="AO33:AO36"/>
    <mergeCell ref="AP33:AP36"/>
    <mergeCell ref="AE33:AE36"/>
    <mergeCell ref="AF33:AF36"/>
    <mergeCell ref="L37:L40"/>
    <mergeCell ref="M37:M40"/>
    <mergeCell ref="N37:N40"/>
    <mergeCell ref="O37:O40"/>
    <mergeCell ref="P37:P40"/>
    <mergeCell ref="Q37:Q40"/>
    <mergeCell ref="F37:F40"/>
    <mergeCell ref="G37:G40"/>
    <mergeCell ref="H37:H40"/>
    <mergeCell ref="I37:I40"/>
    <mergeCell ref="J37:J40"/>
    <mergeCell ref="K37:K40"/>
    <mergeCell ref="X37:X40"/>
    <mergeCell ref="Y37:Y40"/>
    <mergeCell ref="Z37:Z40"/>
    <mergeCell ref="AA37:AA40"/>
    <mergeCell ref="AB37:AB40"/>
    <mergeCell ref="AC37:AC40"/>
    <mergeCell ref="R37:R40"/>
    <mergeCell ref="S37:S40"/>
    <mergeCell ref="T37:T40"/>
    <mergeCell ref="U37:U40"/>
    <mergeCell ref="V37:V40"/>
    <mergeCell ref="W37:W40"/>
    <mergeCell ref="AJ37:AJ40"/>
    <mergeCell ref="AK37:AK40"/>
    <mergeCell ref="AL37:AL40"/>
    <mergeCell ref="AM37:AM40"/>
    <mergeCell ref="AN37:AN40"/>
    <mergeCell ref="AO37:AO40"/>
    <mergeCell ref="AD37:AD40"/>
    <mergeCell ref="AE37:AE40"/>
    <mergeCell ref="AF37:AF40"/>
    <mergeCell ref="AG37:AG40"/>
    <mergeCell ref="AH37:AH40"/>
    <mergeCell ref="AI37:AI40"/>
    <mergeCell ref="BG37:BG40"/>
    <mergeCell ref="BH37:BH40"/>
    <mergeCell ref="BI37:BI40"/>
    <mergeCell ref="BJ37:BJ40"/>
    <mergeCell ref="BK37:BK40"/>
    <mergeCell ref="BL37:BL40"/>
    <mergeCell ref="AP37:AP40"/>
    <mergeCell ref="AQ37:AQ40"/>
    <mergeCell ref="AR37:AR40"/>
    <mergeCell ref="AS37:AS40"/>
    <mergeCell ref="AT37:AT40"/>
    <mergeCell ref="BF37:BF40"/>
    <mergeCell ref="G41:G44"/>
    <mergeCell ref="H41:H44"/>
    <mergeCell ref="I41:I44"/>
    <mergeCell ref="J41:J44"/>
    <mergeCell ref="K41:K44"/>
    <mergeCell ref="L41:L44"/>
    <mergeCell ref="A41:A44"/>
    <mergeCell ref="B41:B44"/>
    <mergeCell ref="C41:C44"/>
    <mergeCell ref="D41:D44"/>
    <mergeCell ref="E41:E44"/>
    <mergeCell ref="F41:F44"/>
    <mergeCell ref="S41:S44"/>
    <mergeCell ref="T41:T44"/>
    <mergeCell ref="U41:U44"/>
    <mergeCell ref="V41:V44"/>
    <mergeCell ref="W41:W44"/>
    <mergeCell ref="X41:X44"/>
    <mergeCell ref="M41:M44"/>
    <mergeCell ref="N41:N44"/>
    <mergeCell ref="O41:O44"/>
    <mergeCell ref="P41:P44"/>
    <mergeCell ref="Q41:Q44"/>
    <mergeCell ref="R41:R44"/>
    <mergeCell ref="AG41:AG44"/>
    <mergeCell ref="AH41:AH44"/>
    <mergeCell ref="AI41:AI44"/>
    <mergeCell ref="AJ41:AJ44"/>
    <mergeCell ref="Y41:Y44"/>
    <mergeCell ref="Z41:Z44"/>
    <mergeCell ref="AA41:AA44"/>
    <mergeCell ref="AB41:AB44"/>
    <mergeCell ref="AC41:AC44"/>
    <mergeCell ref="AD41:AD44"/>
    <mergeCell ref="BH41:BH44"/>
    <mergeCell ref="BI41:BI44"/>
    <mergeCell ref="BJ41:BJ44"/>
    <mergeCell ref="BK41:BK44"/>
    <mergeCell ref="BL41:BL44"/>
    <mergeCell ref="A45:A48"/>
    <mergeCell ref="B45:B48"/>
    <mergeCell ref="C45:C48"/>
    <mergeCell ref="D45:D48"/>
    <mergeCell ref="E45:E48"/>
    <mergeCell ref="AQ41:AQ44"/>
    <mergeCell ref="AR41:AR44"/>
    <mergeCell ref="AS41:AS44"/>
    <mergeCell ref="AT41:AT44"/>
    <mergeCell ref="BF41:BF44"/>
    <mergeCell ref="BG41:BG44"/>
    <mergeCell ref="AK41:AK44"/>
    <mergeCell ref="AL41:AL44"/>
    <mergeCell ref="AM41:AM44"/>
    <mergeCell ref="AN41:AN44"/>
    <mergeCell ref="AO41:AO44"/>
    <mergeCell ref="AP41:AP44"/>
    <mergeCell ref="AE41:AE44"/>
    <mergeCell ref="AF41:AF44"/>
    <mergeCell ref="L45:L48"/>
    <mergeCell ref="M45:M48"/>
    <mergeCell ref="N45:N48"/>
    <mergeCell ref="O45:O48"/>
    <mergeCell ref="P45:P48"/>
    <mergeCell ref="Q45:Q48"/>
    <mergeCell ref="F45:F48"/>
    <mergeCell ref="G45:G48"/>
    <mergeCell ref="H45:H48"/>
    <mergeCell ref="I45:I48"/>
    <mergeCell ref="J45:J48"/>
    <mergeCell ref="K45:K48"/>
    <mergeCell ref="AA45:AA48"/>
    <mergeCell ref="AB45:AB48"/>
    <mergeCell ref="AC45:AC48"/>
    <mergeCell ref="R45:R48"/>
    <mergeCell ref="S45:S48"/>
    <mergeCell ref="T45:T48"/>
    <mergeCell ref="U45:U48"/>
    <mergeCell ref="V45:V48"/>
    <mergeCell ref="W45:W48"/>
    <mergeCell ref="BJ45:BJ48"/>
    <mergeCell ref="BK45:BK48"/>
    <mergeCell ref="BL45:BL48"/>
    <mergeCell ref="AP45:AP48"/>
    <mergeCell ref="AQ45:AQ48"/>
    <mergeCell ref="AR45:AR48"/>
    <mergeCell ref="AS45:AS48"/>
    <mergeCell ref="AT45:AT48"/>
    <mergeCell ref="BF45:BF48"/>
    <mergeCell ref="A49:A52"/>
    <mergeCell ref="B49:B52"/>
    <mergeCell ref="C49:C52"/>
    <mergeCell ref="D49:D52"/>
    <mergeCell ref="E49:E52"/>
    <mergeCell ref="F49:F52"/>
    <mergeCell ref="BG45:BG48"/>
    <mergeCell ref="BH45:BH48"/>
    <mergeCell ref="BI45:BI48"/>
    <mergeCell ref="AJ45:AJ48"/>
    <mergeCell ref="AK45:AK48"/>
    <mergeCell ref="AL45:AL48"/>
    <mergeCell ref="AM45:AM48"/>
    <mergeCell ref="AN45:AN48"/>
    <mergeCell ref="AO45:AO48"/>
    <mergeCell ref="AD45:AD48"/>
    <mergeCell ref="AE45:AE48"/>
    <mergeCell ref="AF45:AF48"/>
    <mergeCell ref="AG45:AG48"/>
    <mergeCell ref="AH45:AH48"/>
    <mergeCell ref="AI45:AI48"/>
    <mergeCell ref="X45:X48"/>
    <mergeCell ref="Y45:Y48"/>
    <mergeCell ref="Z45:Z48"/>
    <mergeCell ref="M49:M52"/>
    <mergeCell ref="N49:N52"/>
    <mergeCell ref="O49:O52"/>
    <mergeCell ref="P49:P52"/>
    <mergeCell ref="Q49:Q52"/>
    <mergeCell ref="R49:R52"/>
    <mergeCell ref="G49:G52"/>
    <mergeCell ref="H49:H52"/>
    <mergeCell ref="I49:I52"/>
    <mergeCell ref="J49:J52"/>
    <mergeCell ref="K49:K52"/>
    <mergeCell ref="L49:L52"/>
    <mergeCell ref="Y49:Y52"/>
    <mergeCell ref="Z49:Z52"/>
    <mergeCell ref="AA49:AA52"/>
    <mergeCell ref="AB49:AB52"/>
    <mergeCell ref="AC49:AC52"/>
    <mergeCell ref="AD49:AD52"/>
    <mergeCell ref="S49:S52"/>
    <mergeCell ref="T49:T52"/>
    <mergeCell ref="U49:U52"/>
    <mergeCell ref="V49:V52"/>
    <mergeCell ref="W49:W52"/>
    <mergeCell ref="X49:X52"/>
    <mergeCell ref="AK49:AK52"/>
    <mergeCell ref="AL49:AL52"/>
    <mergeCell ref="AM49:AM52"/>
    <mergeCell ref="AN49:AN52"/>
    <mergeCell ref="AO49:AO52"/>
    <mergeCell ref="AP49:AP52"/>
    <mergeCell ref="AE49:AE52"/>
    <mergeCell ref="AF49:AF52"/>
    <mergeCell ref="AG49:AG52"/>
    <mergeCell ref="AH49:AH52"/>
    <mergeCell ref="AI49:AI52"/>
    <mergeCell ref="AJ49:AJ52"/>
    <mergeCell ref="BH49:BH52"/>
    <mergeCell ref="BI49:BI52"/>
    <mergeCell ref="BJ49:BJ52"/>
    <mergeCell ref="BK49:BK52"/>
    <mergeCell ref="BL49:BL52"/>
    <mergeCell ref="AQ49:AQ52"/>
    <mergeCell ref="AR49:AR52"/>
    <mergeCell ref="AS49:AS52"/>
    <mergeCell ref="AT49:AT52"/>
    <mergeCell ref="BF49:BF52"/>
    <mergeCell ref="BG49:BG52"/>
  </mergeCells>
  <conditionalFormatting sqref="AP17:AP52 BG17:BG52">
    <cfRule type="cellIs" dxfId="94" priority="1" operator="equal">
      <formula>"Seguro"</formula>
    </cfRule>
    <cfRule type="cellIs" dxfId="93" priority="2" operator="equal">
      <formula>"Probable"</formula>
    </cfRule>
    <cfRule type="cellIs" dxfId="92" priority="3" operator="equal">
      <formula>"Posible"</formula>
    </cfRule>
    <cfRule type="cellIs" dxfId="91" priority="4" operator="equal">
      <formula>"Improbable"</formula>
    </cfRule>
    <cfRule type="cellIs" dxfId="90" priority="5" operator="equal">
      <formula>"Rara Vez"</formula>
    </cfRule>
    <cfRule type="cellIs" dxfId="89" priority="6" operator="equal">
      <formula>"Muy Alta"</formula>
    </cfRule>
    <cfRule type="cellIs" dxfId="88" priority="7" operator="equal">
      <formula>"Alta"</formula>
    </cfRule>
    <cfRule type="cellIs" dxfId="87" priority="8" operator="equal">
      <formula>"Media"</formula>
    </cfRule>
    <cfRule type="cellIs" dxfId="86" priority="9" operator="equal">
      <formula>"Baja"</formula>
    </cfRule>
    <cfRule type="cellIs" dxfId="85" priority="10" operator="equal">
      <formula>"Muy Baja"</formula>
    </cfRule>
  </conditionalFormatting>
  <conditionalFormatting sqref="AR17:AR52 BI17:BI52">
    <cfRule type="cellIs" dxfId="84" priority="11" operator="equal">
      <formula>"Catastrófico"</formula>
    </cfRule>
    <cfRule type="cellIs" dxfId="83" priority="12" operator="equal">
      <formula>"Mayor"</formula>
    </cfRule>
    <cfRule type="cellIs" dxfId="82" priority="13" operator="equal">
      <formula>"Moderado"</formula>
    </cfRule>
    <cfRule type="cellIs" dxfId="81" priority="14" operator="equal">
      <formula>"Menor"</formula>
    </cfRule>
    <cfRule type="cellIs" dxfId="80" priority="15" operator="equal">
      <formula>"Insignificante"</formula>
    </cfRule>
  </conditionalFormatting>
  <conditionalFormatting sqref="AT17">
    <cfRule type="containsText" dxfId="79" priority="109" operator="containsText" text="ALTO">
      <formula>NOT(ISERROR(SEARCH("ALTO",AT17)))</formula>
    </cfRule>
    <cfRule type="containsText" dxfId="78" priority="108" operator="containsText" text="MODERADO">
      <formula>NOT(ISERROR(SEARCH("MODERADO",AT17)))</formula>
    </cfRule>
    <cfRule type="containsText" dxfId="77" priority="107" operator="containsText" text="BAJO">
      <formula>NOT(ISERROR(SEARCH("BAJO",AT17)))</formula>
    </cfRule>
    <cfRule type="containsText" dxfId="76" priority="110" operator="containsText" text="EXTREMO">
      <formula>NOT(ISERROR(SEARCH("EXTREMO",AT17)))</formula>
    </cfRule>
  </conditionalFormatting>
  <conditionalFormatting sqref="AT21">
    <cfRule type="containsText" dxfId="75" priority="24" operator="containsText" text="BAJO">
      <formula>NOT(ISERROR(SEARCH("BAJO",AT21)))</formula>
    </cfRule>
    <cfRule type="containsText" dxfId="74" priority="25" operator="containsText" text="MODERADO">
      <formula>NOT(ISERROR(SEARCH("MODERADO",AT21)))</formula>
    </cfRule>
    <cfRule type="containsText" dxfId="73" priority="26" operator="containsText" text="ALTO">
      <formula>NOT(ISERROR(SEARCH("ALTO",AT21)))</formula>
    </cfRule>
    <cfRule type="containsText" dxfId="72" priority="27" operator="containsText" text="EXTREMO">
      <formula>NOT(ISERROR(SEARCH("EXTREMO",AT21)))</formula>
    </cfRule>
  </conditionalFormatting>
  <conditionalFormatting sqref="AT25">
    <cfRule type="containsText" dxfId="71" priority="99" operator="containsText" text="BAJO">
      <formula>NOT(ISERROR(SEARCH("BAJO",AT25)))</formula>
    </cfRule>
    <cfRule type="containsText" dxfId="70" priority="100" operator="containsText" text="MODERADO">
      <formula>NOT(ISERROR(SEARCH("MODERADO",AT25)))</formula>
    </cfRule>
    <cfRule type="containsText" dxfId="69" priority="101" operator="containsText" text="ALTO">
      <formula>NOT(ISERROR(SEARCH("ALTO",AT25)))</formula>
    </cfRule>
    <cfRule type="containsText" dxfId="68" priority="102" operator="containsText" text="EXTREMO">
      <formula>NOT(ISERROR(SEARCH("EXTREMO",AT25)))</formula>
    </cfRule>
  </conditionalFormatting>
  <conditionalFormatting sqref="AT29">
    <cfRule type="containsText" dxfId="67" priority="94" operator="containsText" text="EXTREMO">
      <formula>NOT(ISERROR(SEARCH("EXTREMO",AT29)))</formula>
    </cfRule>
    <cfRule type="containsText" dxfId="66" priority="93" operator="containsText" text="ALTO">
      <formula>NOT(ISERROR(SEARCH("ALTO",AT29)))</formula>
    </cfRule>
    <cfRule type="containsText" dxfId="65" priority="92" operator="containsText" text="MODERADO">
      <formula>NOT(ISERROR(SEARCH("MODERADO",AT29)))</formula>
    </cfRule>
    <cfRule type="containsText" dxfId="64" priority="91" operator="containsText" text="BAJO">
      <formula>NOT(ISERROR(SEARCH("BAJO",AT29)))</formula>
    </cfRule>
  </conditionalFormatting>
  <conditionalFormatting sqref="AT33">
    <cfRule type="containsText" dxfId="63" priority="85" operator="containsText" text="ALTO">
      <formula>NOT(ISERROR(SEARCH("ALTO",AT33)))</formula>
    </cfRule>
    <cfRule type="containsText" dxfId="62" priority="84" operator="containsText" text="MODERADO">
      <formula>NOT(ISERROR(SEARCH("MODERADO",AT33)))</formula>
    </cfRule>
    <cfRule type="containsText" dxfId="61" priority="83" operator="containsText" text="BAJO">
      <formula>NOT(ISERROR(SEARCH("BAJO",AT33)))</formula>
    </cfRule>
    <cfRule type="containsText" dxfId="60" priority="86" operator="containsText" text="EXTREMO">
      <formula>NOT(ISERROR(SEARCH("EXTREMO",AT33)))</formula>
    </cfRule>
  </conditionalFormatting>
  <conditionalFormatting sqref="AT37">
    <cfRule type="containsText" dxfId="59" priority="77" operator="containsText" text="ALTO">
      <formula>NOT(ISERROR(SEARCH("ALTO",AT37)))</formula>
    </cfRule>
    <cfRule type="containsText" dxfId="58" priority="78" operator="containsText" text="EXTREMO">
      <formula>NOT(ISERROR(SEARCH("EXTREMO",AT37)))</formula>
    </cfRule>
    <cfRule type="containsText" dxfId="57" priority="75" operator="containsText" text="BAJO">
      <formula>NOT(ISERROR(SEARCH("BAJO",AT37)))</formula>
    </cfRule>
    <cfRule type="containsText" dxfId="56" priority="76" operator="containsText" text="MODERADO">
      <formula>NOT(ISERROR(SEARCH("MODERADO",AT37)))</formula>
    </cfRule>
  </conditionalFormatting>
  <conditionalFormatting sqref="AT41">
    <cfRule type="containsText" dxfId="55" priority="67" operator="containsText" text="BAJO">
      <formula>NOT(ISERROR(SEARCH("BAJO",AT41)))</formula>
    </cfRule>
    <cfRule type="containsText" dxfId="54" priority="68" operator="containsText" text="MODERADO">
      <formula>NOT(ISERROR(SEARCH("MODERADO",AT41)))</formula>
    </cfRule>
    <cfRule type="containsText" dxfId="53" priority="70" operator="containsText" text="EXTREMO">
      <formula>NOT(ISERROR(SEARCH("EXTREMO",AT41)))</formula>
    </cfRule>
    <cfRule type="containsText" dxfId="52" priority="69" operator="containsText" text="ALTO">
      <formula>NOT(ISERROR(SEARCH("ALTO",AT41)))</formula>
    </cfRule>
  </conditionalFormatting>
  <conditionalFormatting sqref="AT45">
    <cfRule type="containsText" dxfId="51" priority="59" operator="containsText" text="BAJO">
      <formula>NOT(ISERROR(SEARCH("BAJO",AT45)))</formula>
    </cfRule>
    <cfRule type="containsText" dxfId="50" priority="60" operator="containsText" text="MODERADO">
      <formula>NOT(ISERROR(SEARCH("MODERADO",AT45)))</formula>
    </cfRule>
    <cfRule type="containsText" dxfId="49" priority="61" operator="containsText" text="ALTO">
      <formula>NOT(ISERROR(SEARCH("ALTO",AT45)))</formula>
    </cfRule>
    <cfRule type="containsText" dxfId="48" priority="62" operator="containsText" text="EXTREMO">
      <formula>NOT(ISERROR(SEARCH("EXTREMO",AT45)))</formula>
    </cfRule>
  </conditionalFormatting>
  <conditionalFormatting sqref="AT49">
    <cfRule type="containsText" dxfId="47" priority="51" operator="containsText" text="BAJO">
      <formula>NOT(ISERROR(SEARCH("BAJO",AT49)))</formula>
    </cfRule>
    <cfRule type="containsText" dxfId="46" priority="52" operator="containsText" text="MODERADO">
      <formula>NOT(ISERROR(SEARCH("MODERADO",AT49)))</formula>
    </cfRule>
    <cfRule type="containsText" dxfId="45" priority="53" operator="containsText" text="ALTO">
      <formula>NOT(ISERROR(SEARCH("ALTO",AT49)))</formula>
    </cfRule>
    <cfRule type="containsText" dxfId="44" priority="54" operator="containsText" text="EXTREMO">
      <formula>NOT(ISERROR(SEARCH("EXTREMO",AT49)))</formula>
    </cfRule>
  </conditionalFormatting>
  <conditionalFormatting sqref="BK17 BK25 BK29 BK33 BK37 BK41 BK45 BK49">
    <cfRule type="containsText" dxfId="43" priority="45" operator="containsText" text="ALTO">
      <formula>NOT(ISERROR(SEARCH("ALTO",BK17)))</formula>
    </cfRule>
    <cfRule type="containsText" dxfId="42" priority="46" operator="containsText" text="EXTREMO">
      <formula>NOT(ISERROR(SEARCH("EXTREMO",BK17)))</formula>
    </cfRule>
    <cfRule type="containsText" dxfId="41" priority="43" operator="containsText" text="BAJO">
      <formula>NOT(ISERROR(SEARCH("BAJO",BK17)))</formula>
    </cfRule>
    <cfRule type="containsText" dxfId="40" priority="44" operator="containsText" text="MODERADO">
      <formula>NOT(ISERROR(SEARCH("MODERADO",BK17)))</formula>
    </cfRule>
  </conditionalFormatting>
  <conditionalFormatting sqref="BK21">
    <cfRule type="containsText" dxfId="39" priority="17" operator="containsText" text="MODERADO">
      <formula>NOT(ISERROR(SEARCH("MODERADO",BK21)))</formula>
    </cfRule>
    <cfRule type="containsText" dxfId="38" priority="18" operator="containsText" text="ALTO">
      <formula>NOT(ISERROR(SEARCH("ALTO",BK21)))</formula>
    </cfRule>
    <cfRule type="containsText" dxfId="37" priority="19" operator="containsText" text="EXTREMO">
      <formula>NOT(ISERROR(SEARCH("EXTREMO",BK21)))</formula>
    </cfRule>
    <cfRule type="containsText" dxfId="36" priority="16" operator="containsText" text="BAJO">
      <formula>NOT(ISERROR(SEARCH("BAJO",BK21)))</formula>
    </cfRule>
  </conditionalFormatting>
  <conditionalFormatting sqref="BL17">
    <cfRule type="containsText" dxfId="35" priority="103" operator="containsText" text="RIESGO BAJO">
      <formula>NOT(ISERROR(SEARCH("RIESGO BAJO",BL17)))</formula>
    </cfRule>
    <cfRule type="containsText" dxfId="34" priority="104" operator="containsText" text="RIESGO MODERADO">
      <formula>NOT(ISERROR(SEARCH("RIESGO MODERADO",BL17)))</formula>
    </cfRule>
    <cfRule type="containsText" dxfId="33" priority="105" operator="containsText" text="RIESGO ALTO">
      <formula>NOT(ISERROR(SEARCH("RIESGO ALTO",BL17)))</formula>
    </cfRule>
    <cfRule type="containsText" dxfId="32" priority="106" operator="containsText" text="RIESGO EXTREMO">
      <formula>NOT(ISERROR(SEARCH("RIESGO EXTREMO",BL17)))</formula>
    </cfRule>
  </conditionalFormatting>
  <conditionalFormatting sqref="BL21">
    <cfRule type="containsText" dxfId="31" priority="20" operator="containsText" text="RIESGO BAJO">
      <formula>NOT(ISERROR(SEARCH("RIESGO BAJO",BL21)))</formula>
    </cfRule>
    <cfRule type="containsText" dxfId="30" priority="21" operator="containsText" text="RIESGO MODERADO">
      <formula>NOT(ISERROR(SEARCH("RIESGO MODERADO",BL21)))</formula>
    </cfRule>
    <cfRule type="containsText" dxfId="29" priority="22" operator="containsText" text="RIESGO ALTO">
      <formula>NOT(ISERROR(SEARCH("RIESGO ALTO",BL21)))</formula>
    </cfRule>
    <cfRule type="containsText" dxfId="28" priority="23" operator="containsText" text="RIESGO EXTREMO">
      <formula>NOT(ISERROR(SEARCH("RIESGO EXTREMO",BL21)))</formula>
    </cfRule>
  </conditionalFormatting>
  <conditionalFormatting sqref="BL25">
    <cfRule type="containsText" dxfId="27" priority="95" operator="containsText" text="RIESGO BAJO">
      <formula>NOT(ISERROR(SEARCH("RIESGO BAJO",BL25)))</formula>
    </cfRule>
    <cfRule type="containsText" dxfId="26" priority="96" operator="containsText" text="RIESGO MODERADO">
      <formula>NOT(ISERROR(SEARCH("RIESGO MODERADO",BL25)))</formula>
    </cfRule>
    <cfRule type="containsText" dxfId="25" priority="97" operator="containsText" text="RIESGO ALTO">
      <formula>NOT(ISERROR(SEARCH("RIESGO ALTO",BL25)))</formula>
    </cfRule>
    <cfRule type="containsText" dxfId="24" priority="98" operator="containsText" text="RIESGO EXTREMO">
      <formula>NOT(ISERROR(SEARCH("RIESGO EXTREMO",BL25)))</formula>
    </cfRule>
  </conditionalFormatting>
  <conditionalFormatting sqref="BL29">
    <cfRule type="containsText" dxfId="23" priority="90" operator="containsText" text="RIESGO EXTREMO">
      <formula>NOT(ISERROR(SEARCH("RIESGO EXTREMO",BL29)))</formula>
    </cfRule>
    <cfRule type="containsText" dxfId="22" priority="87" operator="containsText" text="RIESGO BAJO">
      <formula>NOT(ISERROR(SEARCH("RIESGO BAJO",BL29)))</formula>
    </cfRule>
    <cfRule type="containsText" dxfId="21" priority="89" operator="containsText" text="RIESGO ALTO">
      <formula>NOT(ISERROR(SEARCH("RIESGO ALTO",BL29)))</formula>
    </cfRule>
    <cfRule type="containsText" dxfId="20" priority="88" operator="containsText" text="RIESGO MODERADO">
      <formula>NOT(ISERROR(SEARCH("RIESGO MODERADO",BL29)))</formula>
    </cfRule>
  </conditionalFormatting>
  <conditionalFormatting sqref="BL33">
    <cfRule type="containsText" dxfId="19" priority="79" operator="containsText" text="RIESGO BAJO">
      <formula>NOT(ISERROR(SEARCH("RIESGO BAJO",BL33)))</formula>
    </cfRule>
    <cfRule type="containsText" dxfId="18" priority="80" operator="containsText" text="RIESGO MODERADO">
      <formula>NOT(ISERROR(SEARCH("RIESGO MODERADO",BL33)))</formula>
    </cfRule>
    <cfRule type="containsText" dxfId="17" priority="81" operator="containsText" text="RIESGO ALTO">
      <formula>NOT(ISERROR(SEARCH("RIESGO ALTO",BL33)))</formula>
    </cfRule>
    <cfRule type="containsText" dxfId="16" priority="82" operator="containsText" text="RIESGO EXTREMO">
      <formula>NOT(ISERROR(SEARCH("RIESGO EXTREMO",BL33)))</formula>
    </cfRule>
  </conditionalFormatting>
  <conditionalFormatting sqref="BL37">
    <cfRule type="containsText" dxfId="15" priority="73" operator="containsText" text="RIESGO ALTO">
      <formula>NOT(ISERROR(SEARCH("RIESGO ALTO",BL37)))</formula>
    </cfRule>
    <cfRule type="containsText" dxfId="14" priority="72" operator="containsText" text="RIESGO MODERADO">
      <formula>NOT(ISERROR(SEARCH("RIESGO MODERADO",BL37)))</formula>
    </cfRule>
    <cfRule type="containsText" dxfId="13" priority="71" operator="containsText" text="RIESGO BAJO">
      <formula>NOT(ISERROR(SEARCH("RIESGO BAJO",BL37)))</formula>
    </cfRule>
    <cfRule type="containsText" dxfId="12" priority="74" operator="containsText" text="RIESGO EXTREMO">
      <formula>NOT(ISERROR(SEARCH("RIESGO EXTREMO",BL37)))</formula>
    </cfRule>
  </conditionalFormatting>
  <conditionalFormatting sqref="BL41">
    <cfRule type="containsText" dxfId="11" priority="66" operator="containsText" text="RIESGO EXTREMO">
      <formula>NOT(ISERROR(SEARCH("RIESGO EXTREMO",BL41)))</formula>
    </cfRule>
    <cfRule type="containsText" dxfId="10" priority="64" operator="containsText" text="RIESGO MODERADO">
      <formula>NOT(ISERROR(SEARCH("RIESGO MODERADO",BL41)))</formula>
    </cfRule>
    <cfRule type="containsText" dxfId="9" priority="65" operator="containsText" text="RIESGO ALTO">
      <formula>NOT(ISERROR(SEARCH("RIESGO ALTO",BL41)))</formula>
    </cfRule>
    <cfRule type="containsText" dxfId="8" priority="63" operator="containsText" text="RIESGO BAJO">
      <formula>NOT(ISERROR(SEARCH("RIESGO BAJO",BL41)))</formula>
    </cfRule>
  </conditionalFormatting>
  <conditionalFormatting sqref="BL45">
    <cfRule type="containsText" dxfId="7" priority="58" operator="containsText" text="RIESGO EXTREMO">
      <formula>NOT(ISERROR(SEARCH("RIESGO EXTREMO",BL45)))</formula>
    </cfRule>
    <cfRule type="containsText" dxfId="6" priority="55" operator="containsText" text="RIESGO BAJO">
      <formula>NOT(ISERROR(SEARCH("RIESGO BAJO",BL45)))</formula>
    </cfRule>
    <cfRule type="containsText" dxfId="5" priority="57" operator="containsText" text="RIESGO ALTO">
      <formula>NOT(ISERROR(SEARCH("RIESGO ALTO",BL45)))</formula>
    </cfRule>
    <cfRule type="containsText" dxfId="4" priority="56" operator="containsText" text="RIESGO MODERADO">
      <formula>NOT(ISERROR(SEARCH("RIESGO MODERADO",BL45)))</formula>
    </cfRule>
  </conditionalFormatting>
  <conditionalFormatting sqref="BL49">
    <cfRule type="containsText" dxfId="3" priority="50" operator="containsText" text="RIESGO EXTREMO">
      <formula>NOT(ISERROR(SEARCH("RIESGO EXTREMO",BL49)))</formula>
    </cfRule>
    <cfRule type="containsText" dxfId="2" priority="49" operator="containsText" text="RIESGO ALTO">
      <formula>NOT(ISERROR(SEARCH("RIESGO ALTO",BL49)))</formula>
    </cfRule>
    <cfRule type="containsText" dxfId="1" priority="48" operator="containsText" text="RIESGO MODERADO">
      <formula>NOT(ISERROR(SEARCH("RIESGO MODERADO",BL49)))</formula>
    </cfRule>
    <cfRule type="containsText" dxfId="0" priority="47" operator="containsText" text="RIESGO BAJO">
      <formula>NOT(ISERROR(SEARCH("RIESGO BAJO",BL49)))</formula>
    </cfRule>
  </conditionalFormatting>
  <dataValidations count="1">
    <dataValidation type="list" allowBlank="1" showInputMessage="1" showErrorMessage="1" sqref="G17:G52" xr:uid="{A40D4433-4E2C-4AA2-951A-1077C52D4285}">
      <formula1>INDIRECT(F17)</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01C07-0789-4888-B52C-043A4458A8DA}">
  <dimension ref="B2:D5"/>
  <sheetViews>
    <sheetView showGridLines="0" workbookViewId="0">
      <selection activeCell="D5" sqref="D5"/>
    </sheetView>
  </sheetViews>
  <sheetFormatPr baseColWidth="10" defaultRowHeight="14.5" x14ac:dyDescent="0.35"/>
  <cols>
    <col min="1" max="1" width="2.90625" customWidth="1"/>
    <col min="2" max="2" width="11.7265625" bestFit="1" customWidth="1"/>
    <col min="3" max="3" width="40.08984375" customWidth="1"/>
    <col min="4" max="4" width="47.6328125" customWidth="1"/>
  </cols>
  <sheetData>
    <row r="2" spans="2:4" ht="15.5" x14ac:dyDescent="0.35">
      <c r="B2" s="761" t="s">
        <v>648</v>
      </c>
      <c r="C2" s="761"/>
      <c r="D2" s="761"/>
    </row>
    <row r="3" spans="2:4" ht="15.5" x14ac:dyDescent="0.35">
      <c r="B3" s="441" t="s">
        <v>649</v>
      </c>
      <c r="C3" s="441" t="s">
        <v>93</v>
      </c>
      <c r="D3" s="441" t="s">
        <v>650</v>
      </c>
    </row>
    <row r="4" spans="2:4" ht="62" x14ac:dyDescent="0.35">
      <c r="B4" s="442">
        <v>45890</v>
      </c>
      <c r="C4" s="443" t="s">
        <v>653</v>
      </c>
      <c r="D4" s="444" t="s">
        <v>651</v>
      </c>
    </row>
    <row r="5" spans="2:4" ht="46.5" x14ac:dyDescent="0.35">
      <c r="B5" s="442">
        <v>45987</v>
      </c>
      <c r="C5" s="443" t="s">
        <v>654</v>
      </c>
      <c r="D5" s="445" t="s">
        <v>652</v>
      </c>
    </row>
  </sheetData>
  <mergeCells count="1">
    <mergeCell ref="B2:D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3BEAF-15DE-423B-A862-3F8585E4EDDC}">
  <sheetPr>
    <tabColor theme="0" tint="-0.249977111117893"/>
  </sheetPr>
  <dimension ref="A1:F47"/>
  <sheetViews>
    <sheetView showGridLines="0" topLeftCell="A29" zoomScaleNormal="100" workbookViewId="0">
      <selection activeCell="A43" sqref="A43"/>
    </sheetView>
  </sheetViews>
  <sheetFormatPr baseColWidth="10" defaultRowHeight="14.5" x14ac:dyDescent="0.35"/>
  <cols>
    <col min="1" max="1" width="15.453125" customWidth="1"/>
    <col min="2" max="2" width="13.453125" customWidth="1"/>
    <col min="3" max="5" width="39.1796875" customWidth="1"/>
  </cols>
  <sheetData>
    <row r="1" spans="1:5" ht="21" x14ac:dyDescent="0.5">
      <c r="A1" s="762" t="s">
        <v>65</v>
      </c>
      <c r="B1" s="762"/>
      <c r="C1" s="762"/>
      <c r="D1" s="762"/>
      <c r="E1" s="762"/>
    </row>
    <row r="2" spans="1:5" ht="15" thickBot="1" x14ac:dyDescent="0.4"/>
    <row r="3" spans="1:5" ht="15" thickBot="1" x14ac:dyDescent="0.4">
      <c r="B3" s="763" t="s">
        <v>208</v>
      </c>
      <c r="C3" s="764"/>
      <c r="D3" s="765"/>
    </row>
    <row r="4" spans="1:5" ht="15" thickBot="1" x14ac:dyDescent="0.4"/>
    <row r="5" spans="1:5" ht="15" thickBot="1" x14ac:dyDescent="0.4">
      <c r="B5" s="83"/>
      <c r="C5" s="79" t="s">
        <v>201</v>
      </c>
      <c r="D5" s="79" t="s">
        <v>207</v>
      </c>
    </row>
    <row r="6" spans="1:5" ht="25.5" thickBot="1" x14ac:dyDescent="0.4">
      <c r="B6" s="74" t="s">
        <v>59</v>
      </c>
      <c r="C6" s="80" t="s">
        <v>202</v>
      </c>
      <c r="D6" s="82">
        <v>0.2</v>
      </c>
    </row>
    <row r="7" spans="1:5" ht="25.5" thickBot="1" x14ac:dyDescent="0.4">
      <c r="B7" s="75" t="s">
        <v>60</v>
      </c>
      <c r="C7" s="80" t="s">
        <v>203</v>
      </c>
      <c r="D7" s="82">
        <v>0.4</v>
      </c>
    </row>
    <row r="8" spans="1:5" ht="25.5" thickBot="1" x14ac:dyDescent="0.4">
      <c r="B8" s="76" t="s">
        <v>62</v>
      </c>
      <c r="C8" s="80" t="s">
        <v>204</v>
      </c>
      <c r="D8" s="82">
        <v>0.6</v>
      </c>
    </row>
    <row r="9" spans="1:5" ht="38" thickBot="1" x14ac:dyDescent="0.4">
      <c r="B9" s="77" t="s">
        <v>63</v>
      </c>
      <c r="C9" s="80" t="s">
        <v>205</v>
      </c>
      <c r="D9" s="82">
        <v>0.8</v>
      </c>
    </row>
    <row r="10" spans="1:5" ht="25.5" thickBot="1" x14ac:dyDescent="0.4">
      <c r="B10" s="78" t="s">
        <v>64</v>
      </c>
      <c r="C10" s="80" t="s">
        <v>206</v>
      </c>
      <c r="D10" s="82">
        <v>1</v>
      </c>
    </row>
    <row r="12" spans="1:5" ht="15" thickBot="1" x14ac:dyDescent="0.4"/>
    <row r="13" spans="1:5" ht="15" thickBot="1" x14ac:dyDescent="0.4">
      <c r="B13" s="763" t="s">
        <v>224</v>
      </c>
      <c r="C13" s="764"/>
      <c r="D13" s="765"/>
    </row>
    <row r="14" spans="1:5" ht="15" thickBot="1" x14ac:dyDescent="0.4"/>
    <row r="15" spans="1:5" ht="15" thickBot="1" x14ac:dyDescent="0.4">
      <c r="B15" s="84"/>
      <c r="C15" s="85" t="s">
        <v>201</v>
      </c>
      <c r="D15" s="85" t="s">
        <v>207</v>
      </c>
    </row>
    <row r="16" spans="1:5" ht="25.5" thickBot="1" x14ac:dyDescent="0.4">
      <c r="B16" s="86" t="s">
        <v>209</v>
      </c>
      <c r="C16" s="87" t="s">
        <v>210</v>
      </c>
      <c r="D16" s="87" t="s">
        <v>211</v>
      </c>
    </row>
    <row r="17" spans="1:5" ht="15" thickBot="1" x14ac:dyDescent="0.4">
      <c r="B17" s="75" t="s">
        <v>212</v>
      </c>
      <c r="C17" s="87" t="s">
        <v>213</v>
      </c>
      <c r="D17" s="87" t="s">
        <v>214</v>
      </c>
    </row>
    <row r="18" spans="1:5" ht="15" thickBot="1" x14ac:dyDescent="0.4">
      <c r="B18" s="76" t="s">
        <v>215</v>
      </c>
      <c r="C18" s="87" t="s">
        <v>216</v>
      </c>
      <c r="D18" s="87" t="s">
        <v>217</v>
      </c>
    </row>
    <row r="19" spans="1:5" ht="25.5" thickBot="1" x14ac:dyDescent="0.4">
      <c r="B19" s="77" t="s">
        <v>218</v>
      </c>
      <c r="C19" s="87" t="s">
        <v>219</v>
      </c>
      <c r="D19" s="87" t="s">
        <v>220</v>
      </c>
    </row>
    <row r="20" spans="1:5" ht="25.5" thickBot="1" x14ac:dyDescent="0.4">
      <c r="B20" s="78" t="s">
        <v>221</v>
      </c>
      <c r="C20" s="87" t="s">
        <v>222</v>
      </c>
      <c r="D20" s="87" t="s">
        <v>223</v>
      </c>
    </row>
    <row r="23" spans="1:5" ht="21" x14ac:dyDescent="0.5">
      <c r="A23" s="762" t="s">
        <v>41</v>
      </c>
      <c r="B23" s="762"/>
      <c r="C23" s="762"/>
      <c r="D23" s="762"/>
      <c r="E23" s="762"/>
    </row>
    <row r="25" spans="1:5" x14ac:dyDescent="0.35">
      <c r="A25" s="772" t="s">
        <v>97</v>
      </c>
      <c r="B25" s="772"/>
      <c r="C25" s="55" t="s">
        <v>98</v>
      </c>
      <c r="D25" s="55" t="s">
        <v>99</v>
      </c>
      <c r="E25" s="55" t="s">
        <v>100</v>
      </c>
    </row>
    <row r="26" spans="1:5" ht="55" customHeight="1" x14ac:dyDescent="0.35">
      <c r="A26" s="44" t="s">
        <v>138</v>
      </c>
      <c r="B26" s="45">
        <v>0.2</v>
      </c>
      <c r="C26" s="56" t="s">
        <v>101</v>
      </c>
      <c r="D26" s="56" t="s">
        <v>102</v>
      </c>
      <c r="E26" s="56" t="s">
        <v>103</v>
      </c>
    </row>
    <row r="27" spans="1:5" ht="55" customHeight="1" x14ac:dyDescent="0.35">
      <c r="A27" s="46" t="s">
        <v>57</v>
      </c>
      <c r="B27" s="47">
        <v>0.4</v>
      </c>
      <c r="C27" s="56" t="s">
        <v>104</v>
      </c>
      <c r="D27" s="56" t="s">
        <v>105</v>
      </c>
      <c r="E27" s="56" t="s">
        <v>106</v>
      </c>
    </row>
    <row r="28" spans="1:5" ht="55" customHeight="1" x14ac:dyDescent="0.35">
      <c r="A28" s="48" t="s">
        <v>56</v>
      </c>
      <c r="B28" s="49">
        <v>0.6</v>
      </c>
      <c r="C28" s="56" t="s">
        <v>107</v>
      </c>
      <c r="D28" s="56" t="s">
        <v>108</v>
      </c>
      <c r="E28" s="56" t="s">
        <v>109</v>
      </c>
    </row>
    <row r="29" spans="1:5" ht="55" customHeight="1" x14ac:dyDescent="0.35">
      <c r="A29" s="50" t="s">
        <v>55</v>
      </c>
      <c r="B29" s="51">
        <v>0.8</v>
      </c>
      <c r="C29" s="56" t="s">
        <v>110</v>
      </c>
      <c r="D29" s="56" t="s">
        <v>255</v>
      </c>
      <c r="E29" s="56" t="s">
        <v>111</v>
      </c>
    </row>
    <row r="30" spans="1:5" ht="55" customHeight="1" x14ac:dyDescent="0.35">
      <c r="A30" s="52" t="s">
        <v>54</v>
      </c>
      <c r="B30" s="53">
        <v>1</v>
      </c>
      <c r="C30" s="56" t="s">
        <v>112</v>
      </c>
      <c r="D30" s="56" t="s">
        <v>256</v>
      </c>
      <c r="E30" s="56" t="s">
        <v>113</v>
      </c>
    </row>
    <row r="31" spans="1:5" ht="46.5" customHeight="1" thickBot="1" x14ac:dyDescent="0.4"/>
    <row r="32" spans="1:5" ht="15" thickBot="1" x14ac:dyDescent="0.4">
      <c r="B32" s="763" t="s">
        <v>224</v>
      </c>
      <c r="C32" s="764"/>
      <c r="D32" s="765"/>
    </row>
    <row r="33" spans="1:6" ht="15" thickBot="1" x14ac:dyDescent="0.4"/>
    <row r="34" spans="1:6" ht="15" thickBot="1" x14ac:dyDescent="0.4">
      <c r="B34" s="79" t="s">
        <v>257</v>
      </c>
      <c r="C34" s="85" t="s">
        <v>258</v>
      </c>
      <c r="D34" s="85" t="s">
        <v>259</v>
      </c>
    </row>
    <row r="35" spans="1:6" ht="25.5" thickBot="1" x14ac:dyDescent="0.4">
      <c r="B35" s="76" t="s">
        <v>56</v>
      </c>
      <c r="C35" s="87" t="s">
        <v>260</v>
      </c>
      <c r="D35" s="87" t="s">
        <v>261</v>
      </c>
    </row>
    <row r="36" spans="1:6" ht="15" thickBot="1" x14ac:dyDescent="0.4">
      <c r="B36" s="77" t="s">
        <v>55</v>
      </c>
      <c r="C36" s="87" t="s">
        <v>262</v>
      </c>
      <c r="D36" s="87" t="s">
        <v>263</v>
      </c>
    </row>
    <row r="37" spans="1:6" ht="25.5" thickBot="1" x14ac:dyDescent="0.4">
      <c r="B37" s="78" t="s">
        <v>54</v>
      </c>
      <c r="C37" s="87" t="s">
        <v>264</v>
      </c>
      <c r="D37" s="87" t="s">
        <v>265</v>
      </c>
    </row>
    <row r="40" spans="1:6" ht="21" x14ac:dyDescent="0.5">
      <c r="A40" s="762" t="s">
        <v>232</v>
      </c>
      <c r="B40" s="762"/>
      <c r="C40" s="762"/>
      <c r="D40" s="762"/>
      <c r="E40" s="762"/>
    </row>
    <row r="41" spans="1:6" ht="21.5" thickBot="1" x14ac:dyDescent="0.55000000000000004">
      <c r="A41" s="116"/>
      <c r="B41" s="116"/>
      <c r="C41" s="116"/>
      <c r="D41" s="116"/>
      <c r="E41" s="116"/>
    </row>
    <row r="42" spans="1:6" ht="24" customHeight="1" x14ac:dyDescent="0.35">
      <c r="B42" s="766" t="s">
        <v>229</v>
      </c>
      <c r="C42" s="768" t="s">
        <v>230</v>
      </c>
      <c r="D42" s="770" t="s">
        <v>231</v>
      </c>
      <c r="E42" s="113"/>
      <c r="F42" s="115"/>
    </row>
    <row r="43" spans="1:6" ht="15" thickBot="1" x14ac:dyDescent="0.4">
      <c r="B43" s="767"/>
      <c r="C43" s="769"/>
      <c r="D43" s="771"/>
      <c r="E43" s="114"/>
      <c r="F43" s="115"/>
    </row>
    <row r="44" spans="1:6" ht="75.5" thickBot="1" x14ac:dyDescent="0.4">
      <c r="B44" s="121" t="s">
        <v>86</v>
      </c>
      <c r="C44" s="119" t="s">
        <v>87</v>
      </c>
      <c r="D44" s="117" t="s">
        <v>89</v>
      </c>
      <c r="E44" s="115"/>
      <c r="F44" s="115"/>
    </row>
    <row r="45" spans="1:6" ht="87.65" customHeight="1" thickBot="1" x14ac:dyDescent="0.4">
      <c r="B45" s="122" t="s">
        <v>239</v>
      </c>
      <c r="C45" s="119" t="s">
        <v>88</v>
      </c>
      <c r="D45" s="117" t="s">
        <v>90</v>
      </c>
      <c r="E45" s="115"/>
      <c r="F45" s="115"/>
    </row>
    <row r="46" spans="1:6" ht="50.5" thickBot="1" x14ac:dyDescent="0.4">
      <c r="B46" s="123" t="s">
        <v>240</v>
      </c>
      <c r="C46" s="119" t="s">
        <v>88</v>
      </c>
      <c r="D46" s="117" t="s">
        <v>91</v>
      </c>
      <c r="E46" s="115"/>
      <c r="F46" s="115"/>
    </row>
    <row r="47" spans="1:6" ht="38" thickBot="1" x14ac:dyDescent="0.4">
      <c r="B47" s="118" t="s">
        <v>241</v>
      </c>
      <c r="C47" s="120" t="s">
        <v>92</v>
      </c>
      <c r="D47" s="84" t="s">
        <v>85</v>
      </c>
      <c r="E47" s="115"/>
      <c r="F47" s="115"/>
    </row>
  </sheetData>
  <mergeCells count="10">
    <mergeCell ref="B42:B43"/>
    <mergeCell ref="C42:C43"/>
    <mergeCell ref="D42:D43"/>
    <mergeCell ref="A25:B25"/>
    <mergeCell ref="B32:D32"/>
    <mergeCell ref="A1:E1"/>
    <mergeCell ref="A23:E23"/>
    <mergeCell ref="B3:D3"/>
    <mergeCell ref="B13:D13"/>
    <mergeCell ref="A40:E4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A986-644B-49A2-8465-5C7D33805E87}">
  <sheetPr>
    <tabColor theme="0" tint="-0.249977111117893"/>
  </sheetPr>
  <dimension ref="A5:BW130"/>
  <sheetViews>
    <sheetView topLeftCell="A56" workbookViewId="0">
      <selection activeCell="D65" sqref="D65"/>
    </sheetView>
  </sheetViews>
  <sheetFormatPr baseColWidth="10" defaultRowHeight="14.5" x14ac:dyDescent="0.35"/>
  <cols>
    <col min="2" max="2" width="35.1796875" bestFit="1" customWidth="1"/>
    <col min="3" max="3" width="40.453125" customWidth="1"/>
    <col min="4" max="4" width="29.7265625" bestFit="1" customWidth="1"/>
    <col min="5" max="5" width="25.453125" bestFit="1" customWidth="1"/>
    <col min="6" max="6" width="36.81640625" bestFit="1" customWidth="1"/>
    <col min="7" max="7" width="15.81640625" bestFit="1" customWidth="1"/>
    <col min="8" max="12" width="19.1796875" style="43" customWidth="1"/>
    <col min="26" max="26" width="18.453125" bestFit="1" customWidth="1"/>
    <col min="42" max="43" width="21.26953125" bestFit="1" customWidth="1"/>
    <col min="46" max="47" width="21.26953125" bestFit="1" customWidth="1"/>
    <col min="48" max="48" width="27.81640625" bestFit="1" customWidth="1"/>
  </cols>
  <sheetData>
    <row r="5" spans="1:75" ht="15.5" x14ac:dyDescent="0.35">
      <c r="A5" s="775" t="s">
        <v>195</v>
      </c>
      <c r="B5" s="776"/>
      <c r="C5" s="776"/>
      <c r="D5" s="776"/>
      <c r="E5" s="776"/>
      <c r="F5" s="776"/>
      <c r="G5" s="776"/>
      <c r="H5" s="776"/>
      <c r="I5" s="776"/>
      <c r="J5" s="776"/>
      <c r="K5" s="776"/>
      <c r="L5" s="776"/>
    </row>
    <row r="6" spans="1:75" x14ac:dyDescent="0.35">
      <c r="F6" s="54"/>
    </row>
    <row r="7" spans="1:75" x14ac:dyDescent="0.35">
      <c r="F7" s="54"/>
    </row>
    <row r="8" spans="1:75" ht="46.5" x14ac:dyDescent="0.35">
      <c r="A8" s="34" t="s">
        <v>145</v>
      </c>
      <c r="B8" s="34" t="s">
        <v>38</v>
      </c>
      <c r="C8" s="34" t="s">
        <v>193</v>
      </c>
      <c r="D8" s="34" t="s">
        <v>194</v>
      </c>
      <c r="E8" s="34" t="s">
        <v>67</v>
      </c>
      <c r="F8" s="34" t="s">
        <v>39</v>
      </c>
      <c r="G8" s="34" t="s">
        <v>40</v>
      </c>
      <c r="H8" s="773" t="s">
        <v>68</v>
      </c>
      <c r="I8" s="774"/>
      <c r="J8" s="774"/>
      <c r="K8" s="774"/>
      <c r="L8" s="774"/>
    </row>
    <row r="9" spans="1:75" x14ac:dyDescent="0.35">
      <c r="A9" s="1" t="s">
        <v>273</v>
      </c>
      <c r="B9" s="8" t="s">
        <v>153</v>
      </c>
      <c r="C9" s="33" t="s">
        <v>183</v>
      </c>
      <c r="D9" s="33" t="s">
        <v>182</v>
      </c>
      <c r="E9" s="8" t="s">
        <v>126</v>
      </c>
      <c r="F9" s="4" t="s">
        <v>0</v>
      </c>
      <c r="G9" s="9" t="s">
        <v>1</v>
      </c>
      <c r="H9" s="58" t="s">
        <v>1</v>
      </c>
      <c r="I9" s="58" t="s">
        <v>75</v>
      </c>
      <c r="J9" s="58" t="s">
        <v>18</v>
      </c>
      <c r="K9" s="58" t="s">
        <v>24</v>
      </c>
      <c r="L9" s="58" t="s">
        <v>76</v>
      </c>
      <c r="M9" s="4"/>
      <c r="N9" s="4"/>
      <c r="AO9" s="4">
        <v>1</v>
      </c>
      <c r="AP9" s="4" t="s">
        <v>2</v>
      </c>
      <c r="AQ9" s="4" t="s">
        <v>2</v>
      </c>
      <c r="AR9" s="4"/>
      <c r="AS9" s="4">
        <v>1</v>
      </c>
      <c r="AT9" s="4" t="s">
        <v>2</v>
      </c>
      <c r="AU9" s="4" t="s">
        <v>2</v>
      </c>
      <c r="AW9" s="4"/>
      <c r="AX9" s="32"/>
      <c r="BN9" s="9"/>
      <c r="BO9" s="9"/>
      <c r="BP9" s="9"/>
      <c r="BQ9" s="9"/>
      <c r="BR9" s="9"/>
      <c r="BS9" s="4"/>
      <c r="BT9" s="4"/>
      <c r="BU9" s="4"/>
      <c r="BV9" s="4"/>
      <c r="BW9" s="4"/>
    </row>
    <row r="10" spans="1:75" ht="56.5" x14ac:dyDescent="0.35">
      <c r="A10" s="1" t="s">
        <v>274</v>
      </c>
      <c r="B10" s="8" t="s">
        <v>114</v>
      </c>
      <c r="C10" s="33" t="s">
        <v>184</v>
      </c>
      <c r="D10" s="33" t="s">
        <v>139</v>
      </c>
      <c r="E10" s="8" t="s">
        <v>127</v>
      </c>
      <c r="F10" s="4" t="s">
        <v>9</v>
      </c>
      <c r="G10" s="9" t="s">
        <v>75</v>
      </c>
      <c r="H10" s="59" t="s">
        <v>69</v>
      </c>
      <c r="I10" s="59" t="s">
        <v>72</v>
      </c>
      <c r="J10" s="59" t="s">
        <v>247</v>
      </c>
      <c r="K10" s="59" t="s">
        <v>249</v>
      </c>
      <c r="L10" s="59" t="s">
        <v>74</v>
      </c>
      <c r="M10" s="4"/>
      <c r="N10" s="4"/>
      <c r="AO10" s="4">
        <v>2</v>
      </c>
      <c r="AP10" s="4" t="s">
        <v>10</v>
      </c>
      <c r="AQ10" s="4" t="s">
        <v>10</v>
      </c>
      <c r="AR10" s="4"/>
      <c r="AS10" s="4">
        <v>2</v>
      </c>
      <c r="AT10" s="4" t="s">
        <v>10</v>
      </c>
      <c r="AU10" s="4" t="s">
        <v>10</v>
      </c>
      <c r="AW10" s="4"/>
      <c r="AX10" s="32"/>
      <c r="BN10" s="9"/>
      <c r="BO10" s="9"/>
      <c r="BP10" s="9"/>
      <c r="BQ10" s="9"/>
      <c r="BR10" s="9"/>
      <c r="BS10" s="4"/>
      <c r="BT10" s="4"/>
      <c r="BU10" s="4"/>
      <c r="BV10" s="4"/>
      <c r="BW10" s="4"/>
    </row>
    <row r="11" spans="1:75" ht="70.5" x14ac:dyDescent="0.35">
      <c r="A11" s="1" t="s">
        <v>129</v>
      </c>
      <c r="B11" s="8" t="s">
        <v>140</v>
      </c>
      <c r="C11" s="33" t="s">
        <v>185</v>
      </c>
      <c r="D11" s="33" t="s">
        <v>156</v>
      </c>
      <c r="E11" s="8" t="s">
        <v>128</v>
      </c>
      <c r="F11" s="4" t="s">
        <v>17</v>
      </c>
      <c r="G11" s="9" t="s">
        <v>18</v>
      </c>
      <c r="H11" s="59" t="s">
        <v>70</v>
      </c>
      <c r="I11" s="59" t="s">
        <v>245</v>
      </c>
      <c r="J11" s="59" t="s">
        <v>73</v>
      </c>
      <c r="K11" s="59" t="s">
        <v>250</v>
      </c>
      <c r="L11" s="59" t="s">
        <v>252</v>
      </c>
      <c r="M11" s="4"/>
      <c r="N11" s="4"/>
      <c r="AO11" s="4">
        <v>3</v>
      </c>
      <c r="AP11" s="4" t="s">
        <v>19</v>
      </c>
      <c r="AQ11" s="4" t="s">
        <v>19</v>
      </c>
      <c r="AR11" s="4"/>
      <c r="AS11" s="4">
        <v>3</v>
      </c>
      <c r="AT11" s="4" t="s">
        <v>19</v>
      </c>
      <c r="AU11" s="4" t="s">
        <v>19</v>
      </c>
      <c r="AW11" s="4"/>
      <c r="AX11" s="32"/>
      <c r="BN11" s="9"/>
      <c r="BO11" s="9"/>
      <c r="BP11" s="9"/>
      <c r="BQ11" s="9"/>
      <c r="BR11" s="9"/>
      <c r="BS11" s="4"/>
      <c r="BT11" s="4"/>
      <c r="BU11" s="4"/>
      <c r="BV11" s="4"/>
      <c r="BW11" s="4"/>
    </row>
    <row r="12" spans="1:75" ht="56.5" x14ac:dyDescent="0.35">
      <c r="A12" s="1" t="s">
        <v>130</v>
      </c>
      <c r="B12" s="8" t="s">
        <v>141</v>
      </c>
      <c r="C12" s="33" t="s">
        <v>186</v>
      </c>
      <c r="D12" s="33" t="s">
        <v>117</v>
      </c>
      <c r="F12" s="4" t="s">
        <v>23</v>
      </c>
      <c r="G12" s="9" t="s">
        <v>24</v>
      </c>
      <c r="H12" s="59" t="s">
        <v>71</v>
      </c>
      <c r="I12" s="59" t="s">
        <v>246</v>
      </c>
      <c r="J12" s="59" t="s">
        <v>248</v>
      </c>
      <c r="K12" s="59" t="s">
        <v>251</v>
      </c>
      <c r="L12" s="59" t="s">
        <v>253</v>
      </c>
      <c r="M12" s="4"/>
      <c r="N12" s="4"/>
      <c r="AO12" s="4">
        <v>4</v>
      </c>
      <c r="AP12" s="4" t="s">
        <v>25</v>
      </c>
      <c r="AQ12" s="4" t="s">
        <v>25</v>
      </c>
      <c r="AR12" s="4"/>
      <c r="AS12" s="4">
        <v>4</v>
      </c>
      <c r="AT12" s="4" t="s">
        <v>25</v>
      </c>
      <c r="AU12" s="4" t="s">
        <v>25</v>
      </c>
      <c r="AW12" s="4"/>
      <c r="AX12" s="32"/>
      <c r="BN12" s="9"/>
      <c r="BO12" s="9"/>
      <c r="BP12" s="9"/>
      <c r="BQ12" s="9"/>
      <c r="BR12" s="9"/>
      <c r="BS12" s="4"/>
      <c r="BT12" s="4"/>
      <c r="BU12" s="4"/>
      <c r="BV12" s="4"/>
      <c r="BW12" s="4"/>
    </row>
    <row r="13" spans="1:75" ht="56.5" x14ac:dyDescent="0.35">
      <c r="A13" s="1" t="s">
        <v>131</v>
      </c>
      <c r="B13" s="8" t="s">
        <v>142</v>
      </c>
      <c r="C13" s="33" t="s">
        <v>187</v>
      </c>
      <c r="D13" s="33" t="s">
        <v>118</v>
      </c>
      <c r="E13" s="8"/>
      <c r="F13" s="4" t="s">
        <v>27</v>
      </c>
      <c r="G13" s="9" t="s">
        <v>76</v>
      </c>
      <c r="H13" s="59" t="s">
        <v>244</v>
      </c>
      <c r="I13" s="59"/>
      <c r="J13" s="59"/>
      <c r="K13" s="59"/>
      <c r="L13" s="59" t="s">
        <v>254</v>
      </c>
      <c r="M13" s="4"/>
      <c r="N13" s="4"/>
      <c r="AO13" s="4">
        <v>5</v>
      </c>
      <c r="AP13" s="4"/>
      <c r="AQ13" s="5"/>
      <c r="AR13" s="4"/>
      <c r="AS13" s="4">
        <v>5</v>
      </c>
      <c r="AT13" s="4"/>
      <c r="AU13" s="5"/>
      <c r="AV13" s="4"/>
      <c r="AW13" s="4"/>
      <c r="AX13" s="32"/>
      <c r="BN13" s="9"/>
      <c r="BO13" s="9"/>
      <c r="BP13" s="9"/>
      <c r="BQ13" s="9"/>
      <c r="BR13" s="9"/>
      <c r="BS13" s="4"/>
      <c r="BT13" s="4"/>
      <c r="BU13" s="4"/>
      <c r="BV13" s="4"/>
      <c r="BW13" s="4"/>
    </row>
    <row r="14" spans="1:75" ht="28" x14ac:dyDescent="0.35">
      <c r="A14" s="1" t="s">
        <v>276</v>
      </c>
      <c r="B14" s="8" t="s">
        <v>143</v>
      </c>
      <c r="C14" s="33" t="s">
        <v>188</v>
      </c>
      <c r="D14" s="33" t="s">
        <v>119</v>
      </c>
      <c r="F14" s="4" t="s">
        <v>152</v>
      </c>
      <c r="G14" s="9" t="s">
        <v>50</v>
      </c>
      <c r="I14" s="57"/>
      <c r="J14" s="57"/>
      <c r="K14" s="57"/>
      <c r="L14" s="57"/>
      <c r="M14" s="4"/>
      <c r="N14" s="4"/>
      <c r="AO14" s="4"/>
      <c r="AP14" s="4"/>
      <c r="AQ14" s="5"/>
      <c r="AR14" s="4"/>
      <c r="AS14" s="4"/>
      <c r="AT14" s="4"/>
      <c r="AU14" s="5"/>
      <c r="AV14" s="4"/>
      <c r="AW14" s="4"/>
      <c r="AX14" s="32"/>
      <c r="BN14" s="9"/>
      <c r="BO14" s="9"/>
      <c r="BP14" s="9"/>
      <c r="BQ14" s="9"/>
      <c r="BR14" s="9"/>
      <c r="BS14" s="4"/>
      <c r="BT14" s="4"/>
      <c r="BU14" s="4"/>
      <c r="BV14" s="4"/>
      <c r="BW14" s="4"/>
    </row>
    <row r="15" spans="1:75" ht="28.5" thickBot="1" x14ac:dyDescent="0.4">
      <c r="A15" s="1" t="s">
        <v>132</v>
      </c>
      <c r="B15" s="8" t="s">
        <v>66</v>
      </c>
      <c r="C15" s="33" t="s">
        <v>189</v>
      </c>
      <c r="D15" s="33" t="s">
        <v>122</v>
      </c>
      <c r="E15" s="8"/>
      <c r="F15" s="4" t="s">
        <v>30</v>
      </c>
      <c r="G15" s="9" t="s">
        <v>50</v>
      </c>
      <c r="I15" s="37"/>
      <c r="J15" s="37"/>
      <c r="K15" s="37"/>
      <c r="L15" s="37"/>
      <c r="M15" s="4"/>
      <c r="N15" s="4"/>
      <c r="AO15" s="4"/>
      <c r="AP15" s="4"/>
      <c r="AQ15" s="5"/>
      <c r="AR15" s="4"/>
      <c r="AS15" s="4"/>
      <c r="AT15" s="4"/>
      <c r="AU15" s="5"/>
      <c r="AV15" s="4"/>
      <c r="AW15" s="4"/>
      <c r="AX15" s="32"/>
      <c r="BN15" s="9"/>
      <c r="BO15" s="9"/>
      <c r="BP15" s="9"/>
      <c r="BQ15" s="9"/>
      <c r="BR15" s="9"/>
      <c r="BS15" s="4"/>
      <c r="BT15" s="4"/>
      <c r="BU15" s="4"/>
      <c r="BV15" s="4"/>
      <c r="BW15" s="4"/>
    </row>
    <row r="16" spans="1:75" ht="28.5" thickBot="1" x14ac:dyDescent="0.4">
      <c r="A16" s="1" t="s">
        <v>133</v>
      </c>
      <c r="B16" s="8" t="s">
        <v>115</v>
      </c>
      <c r="C16" s="33" t="s">
        <v>189</v>
      </c>
      <c r="D16" s="33" t="s">
        <v>122</v>
      </c>
      <c r="E16" s="8"/>
      <c r="F16" s="4"/>
      <c r="G16" s="9"/>
      <c r="I16" s="37"/>
      <c r="J16" s="37"/>
      <c r="K16" s="37"/>
      <c r="L16" s="60"/>
      <c r="M16" s="61"/>
      <c r="N16" s="62"/>
      <c r="AO16" s="4"/>
      <c r="AP16" s="4"/>
      <c r="AQ16" s="5"/>
      <c r="AR16" s="4" t="s">
        <v>81</v>
      </c>
      <c r="AS16" s="4"/>
      <c r="AT16" s="4"/>
      <c r="AU16" s="5"/>
      <c r="AV16" s="4"/>
      <c r="AW16" s="4"/>
      <c r="AX16" s="32"/>
      <c r="BN16" s="9"/>
      <c r="BO16" s="9"/>
      <c r="BP16" s="9"/>
      <c r="BQ16" s="9"/>
      <c r="BR16" s="9"/>
      <c r="BS16" s="4"/>
      <c r="BT16" s="4"/>
      <c r="BU16" s="4"/>
      <c r="BV16" s="4"/>
      <c r="BW16" s="4"/>
    </row>
    <row r="17" spans="1:75" x14ac:dyDescent="0.35">
      <c r="A17" s="1" t="s">
        <v>277</v>
      </c>
      <c r="B17" s="8" t="s">
        <v>116</v>
      </c>
      <c r="C17" s="33" t="s">
        <v>190</v>
      </c>
      <c r="D17" s="33" t="s">
        <v>155</v>
      </c>
      <c r="E17" s="8"/>
      <c r="F17" s="4"/>
      <c r="G17" s="9"/>
      <c r="I17" s="37"/>
      <c r="J17" s="37"/>
      <c r="K17" s="37"/>
      <c r="L17" s="63"/>
      <c r="M17" s="10">
        <v>3</v>
      </c>
      <c r="N17" s="64"/>
      <c r="AO17" s="4"/>
      <c r="AP17" s="4"/>
      <c r="AQ17" s="5"/>
      <c r="AR17" s="16">
        <v>1</v>
      </c>
      <c r="AS17" s="4"/>
      <c r="AT17" s="4"/>
      <c r="AU17" s="5"/>
      <c r="AV17" s="4"/>
      <c r="AW17" s="4"/>
      <c r="AX17" s="32"/>
      <c r="BN17" s="9"/>
      <c r="BO17" s="9"/>
      <c r="BP17" s="9"/>
      <c r="BQ17" s="9"/>
      <c r="BR17" s="9"/>
      <c r="BS17" s="4"/>
      <c r="BT17" s="4"/>
      <c r="BU17" s="4"/>
      <c r="BV17" s="4"/>
      <c r="BW17" s="4"/>
    </row>
    <row r="18" spans="1:75" x14ac:dyDescent="0.35">
      <c r="A18" s="1" t="s">
        <v>275</v>
      </c>
      <c r="B18" s="8" t="s">
        <v>144</v>
      </c>
      <c r="C18" s="33" t="s">
        <v>191</v>
      </c>
      <c r="D18" s="33" t="s">
        <v>120</v>
      </c>
      <c r="E18" s="8"/>
      <c r="F18" s="4"/>
      <c r="G18" s="9"/>
      <c r="I18" s="57"/>
      <c r="J18" s="57"/>
      <c r="K18" s="57"/>
      <c r="L18" s="65"/>
      <c r="M18" s="4" t="s">
        <v>34</v>
      </c>
      <c r="N18" s="64"/>
      <c r="AO18" s="4"/>
      <c r="AP18" s="4"/>
      <c r="AQ18" s="5"/>
      <c r="AR18" s="17">
        <v>1</v>
      </c>
      <c r="AS18" s="4"/>
      <c r="AT18" s="4"/>
      <c r="AU18" s="5"/>
      <c r="AV18" s="4"/>
      <c r="AW18" s="4"/>
      <c r="AX18" s="32"/>
      <c r="BN18" s="9"/>
      <c r="BO18" s="9"/>
      <c r="BP18" s="9"/>
      <c r="BQ18" s="9"/>
      <c r="BR18" s="9"/>
      <c r="BS18" s="4"/>
      <c r="BT18" s="4"/>
      <c r="BU18" s="4"/>
      <c r="BV18" s="4"/>
      <c r="BW18" s="4"/>
    </row>
    <row r="19" spans="1:75" x14ac:dyDescent="0.35">
      <c r="A19" s="1" t="s">
        <v>134</v>
      </c>
      <c r="B19" s="8" t="s">
        <v>121</v>
      </c>
      <c r="C19" s="33" t="s">
        <v>192</v>
      </c>
      <c r="D19" s="33" t="s">
        <v>154</v>
      </c>
      <c r="E19" s="8"/>
      <c r="F19" s="4"/>
      <c r="G19" s="9"/>
      <c r="I19" s="37"/>
      <c r="J19" s="37"/>
      <c r="K19" s="37"/>
      <c r="L19" s="63"/>
      <c r="M19" s="4" t="e">
        <f>+CHOOSE(M17,#REF!,#REF!,#REF!,#REF!,#REF!,#REF!,#REF!,#REF!,#REF!,#REF!,#REF!,#REF!,#REF!,#REF!,#REF!,#REF!,#REF!,#REF!,#REF!)</f>
        <v>#REF!</v>
      </c>
      <c r="N19" s="64"/>
      <c r="AO19" s="4"/>
      <c r="AP19" s="4"/>
      <c r="AQ19" s="5"/>
      <c r="AR19" s="17">
        <v>1</v>
      </c>
      <c r="AS19" s="4"/>
      <c r="AT19" s="4"/>
      <c r="AU19" s="5"/>
      <c r="AV19" s="4"/>
      <c r="AW19" s="4"/>
      <c r="AX19" s="32"/>
      <c r="BN19" s="9"/>
      <c r="BO19" s="9"/>
      <c r="BP19" s="9"/>
      <c r="BQ19" s="9"/>
      <c r="BR19" s="9"/>
      <c r="BS19" s="4"/>
      <c r="BT19" s="4"/>
      <c r="BU19" s="4"/>
      <c r="BV19" s="4"/>
      <c r="BW19" s="4"/>
    </row>
    <row r="20" spans="1:75" ht="15" thickBot="1" x14ac:dyDescent="0.4">
      <c r="A20" s="1"/>
      <c r="B20" s="8"/>
      <c r="C20" s="8"/>
      <c r="D20" s="8"/>
      <c r="E20" s="4"/>
      <c r="F20" s="4"/>
      <c r="G20" s="4"/>
      <c r="I20" s="37"/>
      <c r="J20" s="37"/>
      <c r="K20" s="37"/>
      <c r="L20" s="66"/>
      <c r="M20" s="67"/>
      <c r="N20" s="68"/>
      <c r="AO20" s="4"/>
      <c r="AP20" s="5"/>
      <c r="AQ20" s="18">
        <v>1</v>
      </c>
      <c r="AR20" s="4"/>
      <c r="AS20" s="4"/>
      <c r="AT20" s="5"/>
      <c r="AU20" s="4"/>
      <c r="AV20" s="4"/>
      <c r="AW20" s="32"/>
      <c r="AX20" s="3"/>
      <c r="BN20" s="9"/>
      <c r="BO20" s="9"/>
      <c r="BP20" s="9"/>
      <c r="BQ20" s="9"/>
      <c r="BR20" s="4"/>
      <c r="BS20" s="4"/>
      <c r="BT20" s="4"/>
      <c r="BU20" s="4"/>
      <c r="BV20" s="4"/>
    </row>
    <row r="21" spans="1:75" ht="13" customHeight="1" x14ac:dyDescent="0.35">
      <c r="A21" s="1"/>
      <c r="B21" s="8"/>
      <c r="C21" s="8"/>
      <c r="D21" s="8"/>
      <c r="E21" s="4"/>
      <c r="F21" s="4"/>
      <c r="G21" s="4"/>
      <c r="I21" s="5"/>
      <c r="J21" s="5"/>
      <c r="K21" s="5"/>
      <c r="L21" s="5"/>
      <c r="M21" s="4"/>
      <c r="N21" s="4"/>
      <c r="AO21" s="4"/>
      <c r="AP21" s="5"/>
      <c r="AQ21" s="4"/>
      <c r="AR21" s="4"/>
      <c r="AS21" s="4"/>
      <c r="AT21" s="5"/>
      <c r="AU21" s="4"/>
      <c r="AV21" s="4"/>
      <c r="AW21" s="32"/>
      <c r="AX21" s="3"/>
      <c r="BN21" s="9"/>
      <c r="BO21" s="9"/>
      <c r="BP21" s="9"/>
      <c r="BQ21" s="9"/>
      <c r="BR21" s="4"/>
      <c r="BS21" s="4"/>
      <c r="BT21" s="4"/>
      <c r="BU21" s="4"/>
      <c r="BV21" s="4"/>
    </row>
    <row r="22" spans="1:75" ht="39" customHeight="1" x14ac:dyDescent="0.35">
      <c r="A22" s="775" t="s">
        <v>196</v>
      </c>
      <c r="B22" s="776"/>
      <c r="C22" s="776"/>
      <c r="D22" s="776"/>
      <c r="E22" s="776"/>
      <c r="F22" s="776"/>
      <c r="G22" s="776"/>
      <c r="H22" s="776"/>
      <c r="I22" s="776"/>
      <c r="J22" s="776"/>
      <c r="K22" s="776"/>
      <c r="L22" s="776"/>
    </row>
    <row r="23" spans="1:75" ht="16" thickBot="1" x14ac:dyDescent="0.4">
      <c r="A23" s="69"/>
      <c r="B23" s="69"/>
      <c r="C23" s="69"/>
      <c r="D23" s="69"/>
      <c r="E23" s="69"/>
      <c r="F23" s="69"/>
      <c r="G23" s="69"/>
      <c r="H23" s="69"/>
      <c r="I23" s="69"/>
      <c r="J23" s="69"/>
      <c r="K23" s="69"/>
      <c r="L23" s="69"/>
    </row>
    <row r="24" spans="1:75" ht="27.5" thickBot="1" x14ac:dyDescent="0.4">
      <c r="A24" s="69"/>
      <c r="B24" s="777" t="s">
        <v>197</v>
      </c>
      <c r="C24" s="778"/>
      <c r="D24" s="69"/>
      <c r="E24" s="69"/>
      <c r="F24" s="134" t="s">
        <v>268</v>
      </c>
      <c r="G24" s="126" t="s">
        <v>201</v>
      </c>
      <c r="H24" s="127" t="s">
        <v>207</v>
      </c>
      <c r="I24" s="69"/>
      <c r="J24" s="69"/>
      <c r="K24" s="69"/>
      <c r="L24" s="72"/>
      <c r="M24" s="72"/>
    </row>
    <row r="25" spans="1:75" ht="81.5" thickBot="1" x14ac:dyDescent="0.4">
      <c r="A25" s="4"/>
      <c r="B25" s="92" t="s">
        <v>125</v>
      </c>
      <c r="C25" s="93">
        <v>0.2</v>
      </c>
      <c r="D25" s="4"/>
      <c r="E25" s="4" t="s">
        <v>169</v>
      </c>
      <c r="F25" s="128" t="s">
        <v>209</v>
      </c>
      <c r="G25" s="129" t="s">
        <v>210</v>
      </c>
      <c r="H25" s="129" t="s">
        <v>211</v>
      </c>
      <c r="I25" s="4"/>
      <c r="J25" s="4"/>
      <c r="K25" s="4"/>
      <c r="L25" s="73" t="s">
        <v>163</v>
      </c>
      <c r="M25" s="73" t="s">
        <v>56</v>
      </c>
      <c r="N25" s="4"/>
      <c r="O25" s="4"/>
      <c r="P25" s="4"/>
      <c r="Q25" s="4"/>
      <c r="R25" s="4"/>
      <c r="S25" s="4"/>
      <c r="T25" s="4"/>
      <c r="U25" s="4"/>
      <c r="V25" s="4"/>
      <c r="W25" s="4"/>
      <c r="X25" s="4"/>
      <c r="Y25" s="4"/>
      <c r="Z25" s="4"/>
      <c r="AO25" s="4"/>
      <c r="AP25" s="5"/>
      <c r="AQ25" s="4"/>
      <c r="AR25" s="4"/>
      <c r="AS25" s="4"/>
      <c r="AT25" s="5"/>
      <c r="AU25" s="4"/>
      <c r="AV25" s="4"/>
      <c r="AW25" s="32"/>
      <c r="AX25" s="3"/>
      <c r="BN25" s="9"/>
      <c r="BO25" s="9"/>
      <c r="BP25" s="9"/>
      <c r="BQ25" s="9"/>
      <c r="BR25" s="4"/>
      <c r="BS25" s="4"/>
      <c r="BT25" s="4"/>
      <c r="BU25" s="4"/>
      <c r="BV25" s="4"/>
    </row>
    <row r="26" spans="1:75" ht="41" thickBot="1" x14ac:dyDescent="0.4">
      <c r="A26" s="4"/>
      <c r="B26" s="88" t="s">
        <v>78</v>
      </c>
      <c r="C26" s="89">
        <v>0.4</v>
      </c>
      <c r="D26" s="4"/>
      <c r="E26" s="4" t="s">
        <v>168</v>
      </c>
      <c r="F26" s="130" t="s">
        <v>212</v>
      </c>
      <c r="G26" s="129" t="s">
        <v>213</v>
      </c>
      <c r="H26" s="129" t="s">
        <v>214</v>
      </c>
      <c r="I26" s="4"/>
      <c r="J26" s="4"/>
      <c r="K26" s="4"/>
      <c r="L26" s="73" t="s">
        <v>164</v>
      </c>
      <c r="M26" s="73" t="s">
        <v>166</v>
      </c>
      <c r="N26" s="4"/>
      <c r="O26" s="4"/>
      <c r="P26" s="4"/>
      <c r="Q26" s="4"/>
      <c r="R26" s="4"/>
      <c r="S26" s="4"/>
      <c r="T26" s="4"/>
      <c r="U26" s="4"/>
      <c r="V26" s="4"/>
      <c r="W26" s="4"/>
      <c r="X26" s="4"/>
      <c r="Y26" s="4"/>
      <c r="Z26" s="4"/>
      <c r="AO26" s="4"/>
      <c r="AP26" s="5"/>
      <c r="AQ26" s="4"/>
      <c r="AR26" s="4"/>
      <c r="AS26" s="4"/>
      <c r="AT26" s="5"/>
      <c r="AU26" s="4"/>
      <c r="AV26" s="4"/>
      <c r="AW26" s="32"/>
      <c r="AX26" s="3"/>
      <c r="BN26" s="9"/>
      <c r="BO26" s="9"/>
      <c r="BP26" s="9"/>
      <c r="BQ26" s="9"/>
      <c r="BR26" s="4"/>
      <c r="BS26" s="4"/>
      <c r="BT26" s="4"/>
      <c r="BU26" s="4"/>
      <c r="BV26" s="4"/>
    </row>
    <row r="27" spans="1:75" ht="41" thickBot="1" x14ac:dyDescent="0.4">
      <c r="A27" s="4"/>
      <c r="B27" s="88" t="s">
        <v>79</v>
      </c>
      <c r="C27" s="89">
        <v>0.6</v>
      </c>
      <c r="D27" s="4"/>
      <c r="E27" s="4"/>
      <c r="F27" s="131" t="s">
        <v>215</v>
      </c>
      <c r="G27" s="129" t="s">
        <v>216</v>
      </c>
      <c r="H27" s="129" t="s">
        <v>217</v>
      </c>
      <c r="I27" s="4"/>
      <c r="J27" s="4"/>
      <c r="K27" s="4"/>
      <c r="L27" s="73" t="s">
        <v>165</v>
      </c>
      <c r="M27" s="73" t="s">
        <v>167</v>
      </c>
      <c r="N27" s="4"/>
      <c r="O27" s="4"/>
      <c r="P27" s="4"/>
      <c r="Q27" s="4"/>
      <c r="R27" s="4"/>
      <c r="S27" s="4"/>
      <c r="T27" s="4"/>
      <c r="U27" s="4"/>
      <c r="V27" s="4"/>
      <c r="W27" s="4"/>
      <c r="X27" s="4"/>
      <c r="Y27" s="4"/>
      <c r="Z27" s="4"/>
      <c r="AO27" s="4"/>
      <c r="AP27" s="5"/>
      <c r="AQ27" s="4"/>
      <c r="AR27" s="4"/>
      <c r="AS27" s="4"/>
      <c r="AT27" s="5"/>
      <c r="AU27" s="4"/>
      <c r="AV27" s="4"/>
      <c r="AW27" s="32"/>
      <c r="AX27" s="3"/>
      <c r="BN27" s="4"/>
      <c r="BO27" s="4"/>
      <c r="BP27" s="4"/>
      <c r="BQ27" s="4"/>
      <c r="BR27" s="4"/>
      <c r="BS27" s="4"/>
      <c r="BT27" s="4"/>
      <c r="BU27" s="4"/>
      <c r="BV27" s="4"/>
    </row>
    <row r="28" spans="1:75" ht="68" thickBot="1" x14ac:dyDescent="0.4">
      <c r="A28" s="4"/>
      <c r="B28" s="88" t="s">
        <v>80</v>
      </c>
      <c r="C28" s="89">
        <v>0.8</v>
      </c>
      <c r="D28" s="4"/>
      <c r="E28" s="4"/>
      <c r="F28" s="132" t="s">
        <v>218</v>
      </c>
      <c r="G28" s="129" t="s">
        <v>219</v>
      </c>
      <c r="H28" s="129" t="s">
        <v>220</v>
      </c>
      <c r="I28" s="4"/>
      <c r="J28" s="4"/>
      <c r="K28" s="4"/>
      <c r="L28" s="73"/>
      <c r="M28" s="73"/>
      <c r="N28" s="4"/>
      <c r="O28" s="4"/>
      <c r="P28" s="4"/>
      <c r="Q28" s="4"/>
      <c r="R28" s="4"/>
      <c r="S28" s="4"/>
      <c r="T28" s="4"/>
      <c r="U28" s="4"/>
      <c r="V28" s="4"/>
      <c r="W28" s="4"/>
      <c r="X28" s="4"/>
      <c r="Y28" s="4"/>
      <c r="Z28" s="4"/>
      <c r="AO28" s="4"/>
      <c r="AP28" s="5"/>
      <c r="AQ28" s="4"/>
      <c r="AR28" s="4"/>
      <c r="AS28" s="4"/>
      <c r="AT28" s="5"/>
      <c r="AU28" s="4"/>
      <c r="AV28" s="4"/>
      <c r="AW28" s="32"/>
      <c r="AX28" s="3"/>
      <c r="AY28" s="4"/>
      <c r="AZ28" s="4"/>
      <c r="BA28" s="4"/>
      <c r="BB28" s="4"/>
      <c r="BC28" s="4"/>
      <c r="BD28" s="4"/>
      <c r="BE28" s="3"/>
      <c r="BF28" s="3"/>
      <c r="BG28" s="3"/>
      <c r="BH28" s="3"/>
      <c r="BI28" s="4"/>
      <c r="BJ28" s="4"/>
      <c r="BK28" s="4"/>
      <c r="BL28" s="4"/>
      <c r="BM28" s="4"/>
      <c r="BN28" s="4"/>
      <c r="BO28" s="4"/>
      <c r="BP28" s="4"/>
      <c r="BQ28" s="4"/>
      <c r="BR28" s="4"/>
      <c r="BS28" s="4"/>
      <c r="BT28" s="4"/>
      <c r="BU28" s="4"/>
      <c r="BV28" s="4"/>
    </row>
    <row r="29" spans="1:75" ht="68" thickBot="1" x14ac:dyDescent="0.4">
      <c r="A29" s="4"/>
      <c r="B29" s="90" t="s">
        <v>81</v>
      </c>
      <c r="C29" s="91">
        <v>1</v>
      </c>
      <c r="D29" s="4"/>
      <c r="E29" s="4"/>
      <c r="F29" s="133" t="s">
        <v>221</v>
      </c>
      <c r="G29" s="129" t="s">
        <v>222</v>
      </c>
      <c r="H29" s="129" t="s">
        <v>223</v>
      </c>
      <c r="I29" s="4"/>
      <c r="J29" s="4"/>
      <c r="K29" s="4"/>
      <c r="L29" s="73"/>
      <c r="M29" s="73"/>
      <c r="N29" s="4"/>
      <c r="O29" s="4"/>
      <c r="P29" s="4"/>
      <c r="Q29" s="4"/>
      <c r="R29" s="4"/>
      <c r="S29" s="4"/>
      <c r="T29" s="4"/>
      <c r="U29" s="4"/>
      <c r="V29" s="4"/>
      <c r="W29" s="4"/>
      <c r="X29" s="4"/>
      <c r="Y29" s="4"/>
      <c r="Z29" s="4"/>
      <c r="AO29" s="4"/>
      <c r="AP29" s="5"/>
      <c r="AQ29" s="4"/>
      <c r="AR29" s="4"/>
      <c r="AS29" s="4"/>
      <c r="AT29" s="5"/>
      <c r="AU29" s="4"/>
      <c r="AV29" s="4"/>
      <c r="AW29" s="32"/>
      <c r="AX29" s="3"/>
      <c r="AY29" s="4"/>
      <c r="AZ29" s="4"/>
      <c r="BA29" s="4"/>
      <c r="BB29" s="4"/>
      <c r="BC29" s="4"/>
      <c r="BD29" s="4"/>
      <c r="BE29" s="3"/>
      <c r="BF29" s="3"/>
      <c r="BG29" s="3"/>
      <c r="BH29" s="3"/>
      <c r="BI29" s="4"/>
      <c r="BJ29" s="4"/>
      <c r="BK29" s="4"/>
      <c r="BL29" s="4"/>
      <c r="BM29" s="4"/>
      <c r="BN29" s="4"/>
      <c r="BO29" s="4"/>
      <c r="BP29" s="4"/>
      <c r="BQ29" s="4"/>
      <c r="BR29" s="4"/>
      <c r="BS29" s="4"/>
      <c r="BT29" s="4"/>
      <c r="BU29" s="4"/>
      <c r="BV29" s="4"/>
    </row>
    <row r="30" spans="1:75" ht="15" thickBot="1" x14ac:dyDescent="0.4">
      <c r="A30" s="4"/>
      <c r="B30" s="4"/>
      <c r="C30" s="4"/>
      <c r="D30" s="4"/>
      <c r="E30" s="4"/>
      <c r="F30" s="4"/>
      <c r="G30" s="4"/>
      <c r="H30" s="4"/>
      <c r="I30" s="4"/>
      <c r="J30" s="4"/>
      <c r="K30" s="4"/>
      <c r="L30" s="4"/>
      <c r="M30" s="4"/>
      <c r="N30" s="4"/>
      <c r="O30" s="4"/>
      <c r="P30" s="4"/>
      <c r="Q30" s="4"/>
      <c r="R30" s="4"/>
      <c r="S30" s="4"/>
      <c r="T30" s="4"/>
      <c r="U30" s="4"/>
      <c r="V30" s="4"/>
      <c r="W30" s="4"/>
      <c r="X30" s="4"/>
      <c r="Y30" s="4"/>
      <c r="Z30" s="4"/>
      <c r="AO30" s="4"/>
      <c r="AP30" s="5"/>
      <c r="AQ30" s="4"/>
      <c r="AR30" s="4"/>
      <c r="AS30" s="4"/>
      <c r="AT30" s="5"/>
      <c r="AU30" s="4"/>
      <c r="AV30" s="4"/>
      <c r="AW30" s="32"/>
      <c r="AX30" s="3"/>
      <c r="AY30" s="4"/>
      <c r="AZ30" s="4"/>
      <c r="BA30" s="4"/>
      <c r="BB30" s="4"/>
      <c r="BC30" s="4"/>
      <c r="BD30" s="4"/>
      <c r="BE30" s="3"/>
      <c r="BF30" s="3"/>
      <c r="BG30" s="3"/>
      <c r="BH30" s="3"/>
      <c r="BI30" s="4"/>
      <c r="BJ30" s="4"/>
      <c r="BK30" s="4"/>
      <c r="BL30" s="4"/>
      <c r="BM30" s="4"/>
      <c r="BN30" s="4"/>
      <c r="BO30" s="4"/>
      <c r="BP30" s="4"/>
      <c r="BQ30" s="4"/>
      <c r="BR30" s="4"/>
      <c r="BS30" s="4"/>
      <c r="BT30" s="4"/>
      <c r="BU30" s="4"/>
      <c r="BV30" s="4"/>
    </row>
    <row r="31" spans="1:75" x14ac:dyDescent="0.35">
      <c r="A31" s="4"/>
      <c r="B31" s="94" t="s">
        <v>225</v>
      </c>
      <c r="C31" s="36" t="s">
        <v>226</v>
      </c>
      <c r="D31" s="95" t="s">
        <v>227</v>
      </c>
      <c r="E31" s="4"/>
      <c r="F31" s="4"/>
      <c r="G31" s="4"/>
      <c r="H31" s="4"/>
      <c r="I31" s="4"/>
      <c r="J31" s="4"/>
      <c r="K31" s="4"/>
      <c r="L31" s="4"/>
      <c r="M31" s="4"/>
      <c r="N31" s="4"/>
      <c r="O31" s="4"/>
      <c r="P31" s="4"/>
      <c r="Q31" s="4"/>
      <c r="R31" s="4"/>
      <c r="S31" s="4"/>
      <c r="T31" s="4"/>
      <c r="U31" s="4"/>
      <c r="V31" s="4"/>
      <c r="W31" s="4"/>
      <c r="X31" s="4"/>
      <c r="Y31" s="4"/>
      <c r="Z31" s="4"/>
      <c r="AO31" s="4"/>
      <c r="AP31" s="5"/>
      <c r="AQ31" s="4"/>
      <c r="AR31" s="4"/>
      <c r="AS31" s="4"/>
      <c r="AT31" s="5"/>
      <c r="AU31" s="4"/>
      <c r="AV31" s="4"/>
      <c r="AW31" s="32"/>
      <c r="AX31" s="3"/>
      <c r="AY31" s="4"/>
      <c r="AZ31" s="4"/>
      <c r="BA31" s="4"/>
      <c r="BB31" s="4"/>
      <c r="BC31" s="4"/>
      <c r="BD31" s="4"/>
      <c r="BE31" s="3"/>
      <c r="BF31" s="3"/>
      <c r="BG31" s="3"/>
      <c r="BH31" s="3"/>
      <c r="BI31" s="4"/>
      <c r="BJ31" s="4"/>
      <c r="BK31" s="4"/>
      <c r="BL31" s="4"/>
      <c r="BM31" s="4"/>
      <c r="BN31" s="4"/>
      <c r="BO31" s="4"/>
      <c r="BP31" s="4"/>
      <c r="BQ31" s="4"/>
      <c r="BR31" s="4"/>
      <c r="BS31" s="4"/>
      <c r="BT31" s="4"/>
      <c r="BU31" s="4"/>
      <c r="BV31" s="4"/>
    </row>
    <row r="32" spans="1:75" ht="17.149999999999999" customHeight="1" thickBot="1" x14ac:dyDescent="0.4">
      <c r="A32" s="4"/>
      <c r="B32" s="96">
        <v>0.4</v>
      </c>
      <c r="C32" s="97">
        <v>0.3</v>
      </c>
      <c r="D32" s="98">
        <v>0.3</v>
      </c>
      <c r="G32" s="4"/>
      <c r="H32" s="4"/>
      <c r="I32" s="4"/>
      <c r="J32" s="4"/>
      <c r="K32" s="4"/>
      <c r="L32" s="4"/>
      <c r="M32" s="4"/>
      <c r="N32" s="4"/>
      <c r="O32" s="4"/>
      <c r="P32" s="4"/>
      <c r="Q32" s="4"/>
      <c r="R32" s="4"/>
      <c r="S32" s="4"/>
      <c r="T32" s="4"/>
      <c r="U32" s="4"/>
      <c r="V32" s="4"/>
      <c r="W32" s="4"/>
      <c r="X32" s="4"/>
      <c r="AO32" s="4"/>
      <c r="AP32" s="5"/>
      <c r="AQ32" s="4"/>
      <c r="AR32" s="4"/>
      <c r="AS32" s="4"/>
      <c r="AT32" s="5"/>
      <c r="AU32" s="4"/>
      <c r="AV32" s="4"/>
      <c r="AW32" s="32"/>
      <c r="AX32" s="3"/>
      <c r="AY32" s="4"/>
      <c r="AZ32" s="4"/>
      <c r="BA32" s="4"/>
      <c r="BB32" s="4"/>
      <c r="BC32" s="4"/>
      <c r="BD32" s="4"/>
      <c r="BE32" s="3"/>
      <c r="BF32" s="3"/>
      <c r="BG32" s="3"/>
      <c r="BH32" s="3"/>
      <c r="BI32" s="4"/>
      <c r="BJ32" s="4"/>
      <c r="BK32" s="4"/>
      <c r="BL32" s="4"/>
      <c r="BM32" s="4"/>
      <c r="BN32" s="4"/>
      <c r="BO32" s="4"/>
      <c r="BP32" s="4"/>
      <c r="BQ32" s="4"/>
      <c r="BR32" s="4"/>
      <c r="BS32" s="4"/>
      <c r="BT32" s="4"/>
      <c r="BU32" s="4"/>
      <c r="BV32" s="4"/>
    </row>
    <row r="33" spans="1:74" ht="16.5" customHeight="1" x14ac:dyDescent="0.35">
      <c r="A33" s="4"/>
      <c r="G33" s="15"/>
      <c r="H33" s="15"/>
      <c r="I33" s="15"/>
      <c r="J33" s="15"/>
      <c r="K33" s="15"/>
      <c r="L33" s="15"/>
      <c r="M33" s="15"/>
      <c r="N33" s="15"/>
      <c r="O33" s="15"/>
      <c r="P33" s="15"/>
      <c r="Q33" s="15"/>
      <c r="R33" s="15"/>
      <c r="S33" s="15"/>
      <c r="T33" s="15"/>
      <c r="U33" s="15"/>
      <c r="V33" s="15"/>
      <c r="W33" s="15"/>
      <c r="X33" s="15"/>
      <c r="AO33" s="4"/>
      <c r="AP33" s="5"/>
      <c r="AQ33" s="4"/>
      <c r="AR33" s="4"/>
      <c r="AS33" s="4"/>
      <c r="AT33" s="5"/>
      <c r="AU33" s="4"/>
      <c r="AV33" s="4"/>
      <c r="AW33" s="32"/>
      <c r="AX33" s="3"/>
      <c r="AY33" s="4"/>
      <c r="AZ33" s="4"/>
      <c r="BA33" s="4"/>
      <c r="BB33" s="4"/>
      <c r="BC33" s="4"/>
      <c r="BD33" s="4"/>
      <c r="BE33" s="3"/>
      <c r="BF33" s="3"/>
      <c r="BG33" s="3"/>
      <c r="BH33" s="3"/>
      <c r="BI33" s="4"/>
      <c r="BJ33" s="4"/>
      <c r="BK33" s="4"/>
      <c r="BL33" s="4"/>
      <c r="BM33" s="4"/>
      <c r="BN33" s="4"/>
      <c r="BO33" s="4"/>
      <c r="BP33" s="4"/>
      <c r="BQ33" s="4"/>
      <c r="BR33" s="4"/>
      <c r="BS33" s="4"/>
      <c r="BT33" s="4"/>
      <c r="BU33" s="4"/>
      <c r="BV33" s="4"/>
    </row>
    <row r="34" spans="1:74" x14ac:dyDescent="0.35">
      <c r="A34" s="4"/>
      <c r="B34" s="15"/>
      <c r="C34" s="15"/>
      <c r="D34" s="15"/>
      <c r="E34" s="15"/>
      <c r="F34" s="15"/>
      <c r="G34" s="15"/>
      <c r="H34" s="15"/>
      <c r="I34" s="15"/>
      <c r="J34" s="15"/>
      <c r="K34" s="15"/>
      <c r="L34" s="15"/>
      <c r="M34" s="15"/>
      <c r="N34" s="15"/>
      <c r="O34" s="15"/>
      <c r="P34" s="15"/>
      <c r="Q34" s="15"/>
      <c r="R34" s="15"/>
      <c r="S34" s="15"/>
      <c r="T34" s="15"/>
      <c r="U34" s="15"/>
      <c r="V34" s="15"/>
      <c r="W34" s="15"/>
      <c r="X34" s="15"/>
      <c r="Y34" s="15"/>
      <c r="Z34" s="30"/>
      <c r="AO34" s="4"/>
      <c r="AP34" s="5"/>
      <c r="AQ34" s="4"/>
      <c r="AR34" s="4"/>
      <c r="AS34" s="4"/>
      <c r="AT34" s="5"/>
      <c r="AU34" s="4"/>
      <c r="AV34" s="4"/>
      <c r="AW34" s="32"/>
      <c r="AX34" s="3"/>
      <c r="AY34" s="4"/>
      <c r="AZ34" s="4"/>
      <c r="BA34" s="4"/>
      <c r="BB34" s="4"/>
      <c r="BC34" s="4"/>
      <c r="BD34" s="4"/>
      <c r="BE34" s="3"/>
      <c r="BF34" s="3"/>
      <c r="BG34" s="3"/>
      <c r="BH34" s="3"/>
      <c r="BI34" s="4"/>
      <c r="BJ34" s="4"/>
      <c r="BK34" s="4"/>
      <c r="BL34" s="4"/>
      <c r="BM34" s="4"/>
      <c r="BN34" s="4"/>
      <c r="BO34" s="4"/>
      <c r="BP34" s="4"/>
      <c r="BQ34" s="4"/>
      <c r="BR34" s="4"/>
      <c r="BS34" s="4"/>
      <c r="BT34" s="4"/>
      <c r="BU34" s="4"/>
      <c r="BV34" s="4"/>
    </row>
    <row r="35" spans="1:74" ht="15" thickBot="1" x14ac:dyDescent="0.4">
      <c r="H35"/>
      <c r="I35" s="11"/>
      <c r="J35"/>
      <c r="K35"/>
      <c r="L35"/>
    </row>
    <row r="36" spans="1:74" ht="15" thickBot="1" x14ac:dyDescent="0.4">
      <c r="A36" s="763" t="s">
        <v>65</v>
      </c>
      <c r="B36" s="765"/>
      <c r="C36" s="14"/>
      <c r="D36" s="14"/>
      <c r="E36" s="14"/>
      <c r="F36" s="14"/>
      <c r="G36" s="14"/>
      <c r="H36"/>
      <c r="I36" s="11"/>
      <c r="J36"/>
      <c r="K36"/>
      <c r="L36"/>
    </row>
    <row r="37" spans="1:74" x14ac:dyDescent="0.35">
      <c r="A37">
        <v>5</v>
      </c>
      <c r="B37" t="s">
        <v>64</v>
      </c>
      <c r="C37" s="101" t="str">
        <f>CONCATENATE($A$37,C43)</f>
        <v>51</v>
      </c>
      <c r="D37" s="102" t="str">
        <f>CONCATENATE($A$37,D43)</f>
        <v>52</v>
      </c>
      <c r="E37" s="102" t="str">
        <f>CONCATENATE($A$37,E43)</f>
        <v>53</v>
      </c>
      <c r="F37" s="102" t="str">
        <f>CONCATENATE($A$37,F43)</f>
        <v>54</v>
      </c>
      <c r="G37" s="103" t="str">
        <f>CONCATENATE($A$37,G43)</f>
        <v>55</v>
      </c>
      <c r="H37"/>
      <c r="I37" s="11">
        <v>11</v>
      </c>
      <c r="J37" t="s">
        <v>61</v>
      </c>
      <c r="K37"/>
      <c r="L37"/>
    </row>
    <row r="38" spans="1:74" x14ac:dyDescent="0.35">
      <c r="A38">
        <v>4</v>
      </c>
      <c r="B38" t="s">
        <v>63</v>
      </c>
      <c r="C38" s="104" t="str">
        <f>CONCATENATE($A$38,C43)</f>
        <v>41</v>
      </c>
      <c r="D38" s="100" t="str">
        <f>CONCATENATE($A$38,D43)</f>
        <v>42</v>
      </c>
      <c r="E38" s="99" t="str">
        <f>CONCATENATE($A$38,E43)</f>
        <v>43</v>
      </c>
      <c r="F38" s="99" t="str">
        <f>CONCATENATE($A$38,F43)</f>
        <v>44</v>
      </c>
      <c r="G38" s="105" t="str">
        <f>CONCATENATE($A$38,G43)</f>
        <v>45</v>
      </c>
      <c r="H38"/>
      <c r="I38" s="11">
        <v>12</v>
      </c>
      <c r="J38" t="s">
        <v>61</v>
      </c>
      <c r="K38"/>
      <c r="L38"/>
    </row>
    <row r="39" spans="1:74" x14ac:dyDescent="0.35">
      <c r="A39">
        <v>3</v>
      </c>
      <c r="B39" t="s">
        <v>62</v>
      </c>
      <c r="C39" s="104" t="str">
        <f>CONCATENATE($A$39,C43)</f>
        <v>31</v>
      </c>
      <c r="D39" s="100" t="str">
        <f>CONCATENATE($A$39,D43)</f>
        <v>32</v>
      </c>
      <c r="E39" s="100" t="str">
        <f>CONCATENATE($A$39,E43)</f>
        <v>33</v>
      </c>
      <c r="F39" s="99" t="str">
        <f>CONCATENATE($A$39,F43)</f>
        <v>34</v>
      </c>
      <c r="G39" s="105" t="str">
        <f>CONCATENATE($A$39,G43)</f>
        <v>35</v>
      </c>
      <c r="H39"/>
      <c r="I39" s="11">
        <v>21</v>
      </c>
      <c r="J39" t="s">
        <v>61</v>
      </c>
      <c r="K39"/>
      <c r="L39"/>
    </row>
    <row r="40" spans="1:74" x14ac:dyDescent="0.35">
      <c r="A40">
        <v>2</v>
      </c>
      <c r="B40" t="s">
        <v>60</v>
      </c>
      <c r="C40" s="106" t="str">
        <f>CONCATENATE($A$40,C43)</f>
        <v>21</v>
      </c>
      <c r="D40" s="100" t="str">
        <f>CONCATENATE($A$40,D43)</f>
        <v>22</v>
      </c>
      <c r="E40" s="100" t="str">
        <f>CONCATENATE($A$40,E43)</f>
        <v>23</v>
      </c>
      <c r="F40" s="99" t="str">
        <f>CONCATENATE($A$40,F43)</f>
        <v>24</v>
      </c>
      <c r="G40" s="105" t="str">
        <f>CONCATENATE($A$40,G43)</f>
        <v>25</v>
      </c>
      <c r="H40"/>
      <c r="I40" s="11">
        <v>41</v>
      </c>
      <c r="J40" t="s">
        <v>53</v>
      </c>
      <c r="K40"/>
      <c r="L40"/>
    </row>
    <row r="41" spans="1:74" ht="15" thickBot="1" x14ac:dyDescent="0.4">
      <c r="A41">
        <v>1</v>
      </c>
      <c r="B41" t="s">
        <v>59</v>
      </c>
      <c r="C41" s="107" t="str">
        <f>CONCATENATE($A$41,C43)</f>
        <v>11</v>
      </c>
      <c r="D41" s="108" t="str">
        <f>CONCATENATE($A$41,D43)</f>
        <v>12</v>
      </c>
      <c r="E41" s="109" t="str">
        <f>CONCATENATE($A$41,E43)</f>
        <v>13</v>
      </c>
      <c r="F41" s="110" t="str">
        <f>CONCATENATE($A$41,F43)</f>
        <v>14</v>
      </c>
      <c r="G41" s="111" t="str">
        <f>CONCATENATE($A$41,G43)</f>
        <v>15</v>
      </c>
      <c r="H41"/>
      <c r="I41" s="11">
        <v>31</v>
      </c>
      <c r="J41" t="s">
        <v>53</v>
      </c>
      <c r="K41"/>
      <c r="L41"/>
    </row>
    <row r="42" spans="1:74" x14ac:dyDescent="0.35">
      <c r="C42" s="14" t="s">
        <v>58</v>
      </c>
      <c r="D42" s="14" t="s">
        <v>57</v>
      </c>
      <c r="E42" s="14" t="s">
        <v>56</v>
      </c>
      <c r="F42" s="14" t="s">
        <v>55</v>
      </c>
      <c r="G42" s="14" t="s">
        <v>54</v>
      </c>
      <c r="H42"/>
      <c r="I42" s="11">
        <v>42</v>
      </c>
      <c r="J42" t="s">
        <v>53</v>
      </c>
      <c r="K42"/>
      <c r="L42"/>
    </row>
    <row r="43" spans="1:74" x14ac:dyDescent="0.35">
      <c r="C43" s="14">
        <v>1</v>
      </c>
      <c r="D43" s="14">
        <v>2</v>
      </c>
      <c r="E43" s="14">
        <v>3</v>
      </c>
      <c r="F43" s="14">
        <v>4</v>
      </c>
      <c r="G43" s="14">
        <v>5</v>
      </c>
      <c r="H43"/>
      <c r="I43" s="13">
        <v>32</v>
      </c>
      <c r="J43" t="s">
        <v>53</v>
      </c>
      <c r="K43"/>
      <c r="L43"/>
    </row>
    <row r="44" spans="1:74" x14ac:dyDescent="0.35">
      <c r="C44" s="12" t="s">
        <v>41</v>
      </c>
      <c r="H44"/>
      <c r="I44" s="11">
        <v>22</v>
      </c>
      <c r="J44" t="s">
        <v>53</v>
      </c>
      <c r="K44"/>
      <c r="L44"/>
    </row>
    <row r="45" spans="1:74" x14ac:dyDescent="0.35">
      <c r="H45"/>
      <c r="I45" s="11">
        <v>33</v>
      </c>
      <c r="J45" t="s">
        <v>53</v>
      </c>
      <c r="K45"/>
      <c r="L45"/>
    </row>
    <row r="46" spans="1:74" x14ac:dyDescent="0.35">
      <c r="C46" s="20" t="s">
        <v>61</v>
      </c>
      <c r="H46"/>
      <c r="I46" s="11">
        <v>23</v>
      </c>
      <c r="J46" t="s">
        <v>53</v>
      </c>
      <c r="K46"/>
      <c r="L46"/>
    </row>
    <row r="47" spans="1:74" x14ac:dyDescent="0.35">
      <c r="C47" s="21" t="s">
        <v>53</v>
      </c>
      <c r="H47"/>
      <c r="I47" s="11">
        <v>13</v>
      </c>
      <c r="J47" t="s">
        <v>53</v>
      </c>
      <c r="K47"/>
      <c r="L47"/>
    </row>
    <row r="48" spans="1:74" x14ac:dyDescent="0.35">
      <c r="C48" s="22" t="s">
        <v>52</v>
      </c>
      <c r="H48"/>
      <c r="I48" s="11">
        <v>51</v>
      </c>
      <c r="J48" t="s">
        <v>52</v>
      </c>
      <c r="K48"/>
      <c r="L48"/>
    </row>
    <row r="49" spans="2:12" x14ac:dyDescent="0.35">
      <c r="C49" s="23" t="s">
        <v>51</v>
      </c>
      <c r="H49"/>
      <c r="I49" s="11">
        <v>52</v>
      </c>
      <c r="J49" t="s">
        <v>52</v>
      </c>
      <c r="K49"/>
      <c r="L49"/>
    </row>
    <row r="50" spans="2:12" x14ac:dyDescent="0.35">
      <c r="H50"/>
      <c r="I50" s="11">
        <v>53</v>
      </c>
      <c r="J50" t="s">
        <v>52</v>
      </c>
      <c r="K50"/>
      <c r="L50"/>
    </row>
    <row r="51" spans="2:12" x14ac:dyDescent="0.35">
      <c r="H51"/>
      <c r="I51" s="11">
        <v>54</v>
      </c>
      <c r="J51" t="s">
        <v>52</v>
      </c>
      <c r="K51"/>
      <c r="L51"/>
    </row>
    <row r="52" spans="2:12" x14ac:dyDescent="0.35">
      <c r="H52"/>
      <c r="I52" s="11">
        <v>43</v>
      </c>
      <c r="J52" t="s">
        <v>52</v>
      </c>
      <c r="K52"/>
      <c r="L52"/>
    </row>
    <row r="53" spans="2:12" x14ac:dyDescent="0.35">
      <c r="H53"/>
      <c r="I53" s="11">
        <v>44</v>
      </c>
      <c r="J53" t="s">
        <v>52</v>
      </c>
      <c r="K53"/>
      <c r="L53"/>
    </row>
    <row r="54" spans="2:12" x14ac:dyDescent="0.35">
      <c r="H54"/>
      <c r="I54" s="11">
        <v>34</v>
      </c>
      <c r="J54" t="s">
        <v>52</v>
      </c>
      <c r="K54"/>
      <c r="L54"/>
    </row>
    <row r="55" spans="2:12" x14ac:dyDescent="0.35">
      <c r="H55"/>
      <c r="I55" s="11">
        <v>24</v>
      </c>
      <c r="J55" t="s">
        <v>52</v>
      </c>
      <c r="K55"/>
      <c r="L55"/>
    </row>
    <row r="56" spans="2:12" x14ac:dyDescent="0.35">
      <c r="H56"/>
      <c r="I56" s="11">
        <v>14</v>
      </c>
      <c r="J56" t="s">
        <v>52</v>
      </c>
      <c r="K56"/>
      <c r="L56"/>
    </row>
    <row r="57" spans="2:12" x14ac:dyDescent="0.35">
      <c r="H57"/>
      <c r="I57" s="11">
        <v>15</v>
      </c>
      <c r="J57" t="s">
        <v>51</v>
      </c>
      <c r="K57"/>
      <c r="L57"/>
    </row>
    <row r="58" spans="2:12" x14ac:dyDescent="0.35">
      <c r="H58"/>
      <c r="I58" s="11">
        <v>25</v>
      </c>
      <c r="J58" t="s">
        <v>51</v>
      </c>
      <c r="K58"/>
      <c r="L58"/>
    </row>
    <row r="59" spans="2:12" x14ac:dyDescent="0.35">
      <c r="H59"/>
      <c r="I59" s="11">
        <v>35</v>
      </c>
      <c r="J59" t="s">
        <v>51</v>
      </c>
      <c r="K59"/>
      <c r="L59"/>
    </row>
    <row r="60" spans="2:12" x14ac:dyDescent="0.35">
      <c r="H60"/>
      <c r="I60" s="11">
        <v>45</v>
      </c>
      <c r="J60" t="s">
        <v>51</v>
      </c>
      <c r="K60"/>
      <c r="L60"/>
    </row>
    <row r="61" spans="2:12" x14ac:dyDescent="0.35">
      <c r="C61" s="112" t="s">
        <v>45</v>
      </c>
      <c r="H61"/>
      <c r="I61" s="11">
        <v>55</v>
      </c>
      <c r="J61" t="s">
        <v>51</v>
      </c>
      <c r="K61"/>
      <c r="L61"/>
    </row>
    <row r="62" spans="2:12" ht="31" x14ac:dyDescent="0.35">
      <c r="B62" s="124" t="s">
        <v>137</v>
      </c>
      <c r="C62" s="35" t="s">
        <v>47</v>
      </c>
      <c r="D62" s="35" t="s">
        <v>48</v>
      </c>
      <c r="E62" s="35" t="s">
        <v>84</v>
      </c>
      <c r="F62" s="35" t="s">
        <v>147</v>
      </c>
      <c r="G62" s="35" t="s">
        <v>49</v>
      </c>
    </row>
    <row r="63" spans="2:12" x14ac:dyDescent="0.35">
      <c r="B63" s="125" t="s">
        <v>3</v>
      </c>
      <c r="C63" s="9" t="s">
        <v>4</v>
      </c>
      <c r="D63" s="9" t="s">
        <v>13</v>
      </c>
      <c r="E63" s="9" t="s">
        <v>3</v>
      </c>
      <c r="F63" s="9" t="s">
        <v>6</v>
      </c>
      <c r="G63" s="8" t="s">
        <v>7</v>
      </c>
    </row>
    <row r="64" spans="2:12" x14ac:dyDescent="0.35">
      <c r="B64" s="125" t="s">
        <v>11</v>
      </c>
      <c r="C64" s="9" t="s">
        <v>12</v>
      </c>
      <c r="D64" s="9" t="s">
        <v>5</v>
      </c>
      <c r="E64" s="9" t="s">
        <v>11</v>
      </c>
      <c r="F64" s="9" t="s">
        <v>14</v>
      </c>
      <c r="G64" s="8" t="s">
        <v>15</v>
      </c>
    </row>
    <row r="65" spans="3:7" x14ac:dyDescent="0.35">
      <c r="C65" s="9" t="s">
        <v>20</v>
      </c>
      <c r="D65" s="9"/>
      <c r="E65" s="9"/>
      <c r="F65" s="9" t="s">
        <v>21</v>
      </c>
      <c r="G65" s="8" t="s">
        <v>22</v>
      </c>
    </row>
    <row r="66" spans="3:7" x14ac:dyDescent="0.35">
      <c r="E66" s="9"/>
      <c r="F66" s="9" t="s">
        <v>26</v>
      </c>
      <c r="G66" s="8"/>
    </row>
    <row r="67" spans="3:7" x14ac:dyDescent="0.35">
      <c r="E67" s="9"/>
      <c r="F67" s="9" t="s">
        <v>28</v>
      </c>
      <c r="G67" s="8">
        <v>10</v>
      </c>
    </row>
    <row r="68" spans="3:7" x14ac:dyDescent="0.35">
      <c r="E68" s="9"/>
      <c r="F68" s="9" t="s">
        <v>29</v>
      </c>
      <c r="G68" s="8">
        <v>5</v>
      </c>
    </row>
    <row r="69" spans="3:7" x14ac:dyDescent="0.35">
      <c r="C69" s="9"/>
      <c r="D69" s="9"/>
      <c r="E69" s="9"/>
      <c r="F69" s="9" t="s">
        <v>31</v>
      </c>
      <c r="G69" s="8">
        <v>0</v>
      </c>
    </row>
    <row r="70" spans="3:7" x14ac:dyDescent="0.35">
      <c r="C70" s="9"/>
      <c r="D70" s="9"/>
      <c r="E70" s="9"/>
      <c r="F70" s="9" t="s">
        <v>32</v>
      </c>
      <c r="G70" s="8"/>
    </row>
    <row r="71" spans="3:7" x14ac:dyDescent="0.35">
      <c r="C71" s="9"/>
      <c r="D71" s="9"/>
      <c r="E71" s="9"/>
      <c r="F71" s="9" t="s">
        <v>33</v>
      </c>
      <c r="G71" s="8"/>
    </row>
    <row r="73" spans="3:7" x14ac:dyDescent="0.35">
      <c r="C73" s="81">
        <v>0.25</v>
      </c>
      <c r="D73" s="81">
        <v>0.25</v>
      </c>
      <c r="E73" s="81">
        <v>0.15</v>
      </c>
      <c r="F73" s="29"/>
      <c r="G73" s="81">
        <v>0.1</v>
      </c>
    </row>
    <row r="74" spans="3:7" x14ac:dyDescent="0.35">
      <c r="C74" s="81">
        <v>0.15</v>
      </c>
      <c r="D74" s="81">
        <v>0.15</v>
      </c>
      <c r="E74" s="81">
        <v>0</v>
      </c>
      <c r="F74" s="29"/>
      <c r="G74" s="81">
        <v>0.05</v>
      </c>
    </row>
    <row r="75" spans="3:7" x14ac:dyDescent="0.35">
      <c r="C75" s="81">
        <v>0.1</v>
      </c>
      <c r="E75" s="29"/>
      <c r="F75" s="29"/>
      <c r="G75" s="81">
        <v>0</v>
      </c>
    </row>
    <row r="81" spans="1:26" x14ac:dyDescent="0.35">
      <c r="A81" s="4"/>
      <c r="B81" s="4"/>
      <c r="C81" s="4"/>
      <c r="D81" s="4"/>
      <c r="E81" s="4"/>
      <c r="F81" s="4"/>
      <c r="G81" s="4"/>
      <c r="H81" s="4"/>
      <c r="I81" s="4"/>
      <c r="J81" s="4"/>
      <c r="K81" s="4"/>
      <c r="L81" s="4"/>
      <c r="M81" s="4"/>
      <c r="N81" s="4"/>
      <c r="O81" s="4"/>
      <c r="P81" s="4"/>
      <c r="Q81" s="4"/>
      <c r="R81" s="4"/>
      <c r="S81" s="4"/>
      <c r="T81" s="4"/>
      <c r="U81" s="4"/>
      <c r="V81" s="4"/>
      <c r="W81" s="4"/>
      <c r="X81" s="4"/>
      <c r="Y81" s="4"/>
      <c r="Z81" s="4"/>
    </row>
    <row r="83" spans="1:26" x14ac:dyDescent="0.35">
      <c r="B83" s="12" t="s">
        <v>232</v>
      </c>
    </row>
    <row r="84" spans="1:26" x14ac:dyDescent="0.35">
      <c r="B84" s="4" t="s">
        <v>234</v>
      </c>
      <c r="H84"/>
      <c r="I84"/>
      <c r="J84"/>
      <c r="K84"/>
      <c r="L84"/>
    </row>
    <row r="85" spans="1:26" x14ac:dyDescent="0.35">
      <c r="B85" s="4" t="s">
        <v>236</v>
      </c>
      <c r="D85" s="9"/>
      <c r="J85" s="8"/>
      <c r="K85" s="8"/>
      <c r="L85" s="8"/>
      <c r="M85" s="9" t="s">
        <v>8</v>
      </c>
      <c r="N85" s="9" t="s">
        <v>8</v>
      </c>
      <c r="O85" s="9"/>
      <c r="P85" s="9"/>
    </row>
    <row r="86" spans="1:26" x14ac:dyDescent="0.35">
      <c r="B86" s="4" t="s">
        <v>233</v>
      </c>
      <c r="D86" s="9"/>
      <c r="J86" s="8"/>
      <c r="K86" s="8"/>
      <c r="L86" s="8"/>
      <c r="M86" s="9" t="s">
        <v>16</v>
      </c>
      <c r="N86" s="9" t="s">
        <v>16</v>
      </c>
      <c r="O86" s="9"/>
      <c r="P86" s="9"/>
    </row>
    <row r="87" spans="1:26" x14ac:dyDescent="0.35">
      <c r="B87" s="4" t="s">
        <v>235</v>
      </c>
      <c r="C87" s="9"/>
      <c r="D87" s="9"/>
      <c r="J87" s="8"/>
      <c r="K87" s="8"/>
      <c r="L87" s="8"/>
      <c r="M87" s="9"/>
      <c r="N87" s="9"/>
      <c r="O87" s="9"/>
      <c r="P87" s="9"/>
    </row>
    <row r="88" spans="1:26" x14ac:dyDescent="0.35">
      <c r="B88" s="3"/>
      <c r="C88" s="9"/>
      <c r="D88" s="9"/>
      <c r="J88" s="8"/>
      <c r="K88" s="8"/>
      <c r="L88" s="8"/>
      <c r="M88" s="9"/>
      <c r="N88" s="9"/>
      <c r="O88" s="9"/>
      <c r="P88" s="9"/>
    </row>
    <row r="89" spans="1:26" x14ac:dyDescent="0.35">
      <c r="B89" s="3"/>
      <c r="C89" s="9"/>
      <c r="D89" s="9"/>
      <c r="J89" s="8"/>
      <c r="K89" s="8"/>
      <c r="L89" s="8"/>
      <c r="M89" s="9"/>
      <c r="N89" s="9"/>
      <c r="O89" s="9"/>
      <c r="P89" s="9"/>
    </row>
    <row r="90" spans="1:26" x14ac:dyDescent="0.35">
      <c r="B90" s="3"/>
      <c r="C90" s="9"/>
      <c r="D90" s="9"/>
      <c r="J90" s="8"/>
      <c r="K90" s="8"/>
      <c r="L90" s="8"/>
      <c r="M90" s="9"/>
      <c r="N90" s="9"/>
      <c r="O90" s="9"/>
      <c r="P90" s="9"/>
    </row>
    <row r="91" spans="1:26" x14ac:dyDescent="0.35">
      <c r="B91" s="3"/>
      <c r="C91" s="9"/>
      <c r="D91" s="9"/>
      <c r="J91" s="8"/>
      <c r="K91" s="8"/>
      <c r="L91" s="8"/>
      <c r="M91" s="9"/>
      <c r="N91" s="9"/>
      <c r="O91" s="9"/>
      <c r="P91" s="9"/>
    </row>
    <row r="92" spans="1:26" x14ac:dyDescent="0.35">
      <c r="B92" s="3"/>
      <c r="C92" s="9"/>
      <c r="D92" s="9"/>
      <c r="J92" s="8"/>
      <c r="K92" s="8"/>
      <c r="L92" s="8"/>
      <c r="M92" s="9"/>
      <c r="N92" s="9"/>
      <c r="O92" s="9"/>
      <c r="P92" s="9"/>
    </row>
    <row r="93" spans="1:26" x14ac:dyDescent="0.35">
      <c r="B93" s="3"/>
      <c r="C93" s="9"/>
      <c r="D93" s="9"/>
      <c r="J93" s="8"/>
      <c r="K93" s="8"/>
      <c r="L93" s="8"/>
      <c r="M93" s="9"/>
      <c r="N93" s="9"/>
      <c r="O93" s="9"/>
      <c r="P93" s="9"/>
    </row>
    <row r="94" spans="1:26" x14ac:dyDescent="0.35">
      <c r="B94" s="3"/>
      <c r="C94" s="9"/>
      <c r="D94" s="9"/>
      <c r="E94" s="9"/>
      <c r="F94" s="9"/>
      <c r="G94" s="9"/>
      <c r="H94" s="9"/>
      <c r="I94" s="8"/>
      <c r="J94" s="8"/>
      <c r="K94" s="8"/>
      <c r="L94" s="8"/>
      <c r="M94" s="9"/>
      <c r="N94" s="9"/>
      <c r="O94" s="9"/>
      <c r="P94" s="9"/>
    </row>
    <row r="95" spans="1:26" x14ac:dyDescent="0.35">
      <c r="B95" s="3"/>
      <c r="C95" s="9"/>
      <c r="D95" s="9"/>
      <c r="E95" s="9"/>
      <c r="F95" s="9"/>
      <c r="G95" s="9"/>
      <c r="H95" s="9"/>
      <c r="I95" s="8"/>
      <c r="J95" s="8"/>
      <c r="K95" s="8"/>
      <c r="L95" s="8"/>
      <c r="M95" s="9"/>
      <c r="N95" s="9"/>
      <c r="O95" s="9"/>
      <c r="P95" s="9"/>
    </row>
    <row r="96" spans="1:26" x14ac:dyDescent="0.35">
      <c r="B96" s="9"/>
      <c r="C96" s="9"/>
      <c r="D96" s="9"/>
      <c r="E96" s="9"/>
      <c r="F96" s="9"/>
      <c r="G96" s="9"/>
      <c r="H96" s="8"/>
      <c r="I96" s="8"/>
      <c r="J96" s="8"/>
      <c r="K96" s="8"/>
      <c r="L96" s="9"/>
      <c r="M96" s="9"/>
      <c r="N96" s="9"/>
      <c r="O96" s="9"/>
      <c r="P96" s="9"/>
    </row>
    <row r="97" spans="2:16" x14ac:dyDescent="0.35">
      <c r="B97" s="9"/>
      <c r="C97" s="9"/>
      <c r="D97" s="29">
        <v>0.25</v>
      </c>
      <c r="E97" s="29">
        <v>0.25</v>
      </c>
      <c r="F97" s="29">
        <v>0.15</v>
      </c>
      <c r="G97" s="29"/>
      <c r="H97" s="29">
        <v>0.1</v>
      </c>
      <c r="I97" s="29"/>
      <c r="J97" s="29"/>
      <c r="K97" s="29"/>
      <c r="L97" s="29"/>
      <c r="M97" s="9"/>
      <c r="N97" s="9"/>
      <c r="O97" s="9"/>
      <c r="P97" s="9"/>
    </row>
    <row r="98" spans="2:16" x14ac:dyDescent="0.35">
      <c r="H98"/>
      <c r="I98"/>
      <c r="J98"/>
      <c r="K98"/>
      <c r="L98"/>
    </row>
    <row r="99" spans="2:16" x14ac:dyDescent="0.35">
      <c r="H99"/>
      <c r="I99"/>
      <c r="J99"/>
      <c r="K99"/>
      <c r="L99"/>
    </row>
    <row r="100" spans="2:16" x14ac:dyDescent="0.35">
      <c r="H100"/>
      <c r="I100"/>
      <c r="J100"/>
      <c r="K100"/>
      <c r="L100"/>
    </row>
    <row r="101" spans="2:16" x14ac:dyDescent="0.35">
      <c r="B101" s="9"/>
      <c r="C101" s="9"/>
      <c r="D101" s="29">
        <v>0.1</v>
      </c>
      <c r="E101" s="29"/>
      <c r="F101" s="29"/>
      <c r="G101" s="29"/>
      <c r="H101" s="29">
        <v>0</v>
      </c>
      <c r="I101" s="29"/>
      <c r="J101" s="29"/>
      <c r="K101" s="29"/>
      <c r="L101" s="29"/>
      <c r="M101" s="9"/>
      <c r="N101" s="9"/>
      <c r="O101" s="9"/>
      <c r="P101" s="9"/>
    </row>
    <row r="102" spans="2:16" x14ac:dyDescent="0.35">
      <c r="B102" s="9"/>
      <c r="C102" s="9"/>
      <c r="D102" s="9"/>
      <c r="E102" s="4"/>
      <c r="F102" s="9"/>
      <c r="G102" s="9"/>
      <c r="H102" s="8"/>
      <c r="I102" s="8"/>
      <c r="J102" s="8"/>
      <c r="K102" s="8"/>
      <c r="L102" s="9"/>
      <c r="M102" s="9"/>
      <c r="N102" s="9"/>
      <c r="O102" s="9"/>
      <c r="P102" s="9"/>
    </row>
    <row r="103" spans="2:16" x14ac:dyDescent="0.35">
      <c r="B103" s="4"/>
      <c r="C103" s="4"/>
      <c r="D103" s="4"/>
      <c r="E103" s="4"/>
      <c r="F103" s="4"/>
      <c r="G103" s="4"/>
      <c r="H103" s="3"/>
      <c r="I103" s="3"/>
      <c r="J103" s="3"/>
      <c r="K103" s="3"/>
      <c r="L103" s="4"/>
      <c r="M103" s="4"/>
      <c r="N103" s="4"/>
      <c r="O103" s="4"/>
      <c r="P103" s="4"/>
    </row>
    <row r="110" spans="2:16" x14ac:dyDescent="0.35">
      <c r="H110"/>
      <c r="I110" s="11"/>
      <c r="J110"/>
      <c r="K110"/>
      <c r="L110"/>
    </row>
    <row r="111" spans="2:16" x14ac:dyDescent="0.35">
      <c r="H111"/>
      <c r="I111" s="11"/>
      <c r="J111"/>
      <c r="K111"/>
      <c r="L111"/>
    </row>
    <row r="112" spans="2:16" x14ac:dyDescent="0.35">
      <c r="H112"/>
      <c r="I112" s="11"/>
      <c r="J112"/>
      <c r="K112"/>
      <c r="L112"/>
    </row>
    <row r="113" spans="1:74" x14ac:dyDescent="0.35">
      <c r="H113"/>
      <c r="I113" s="11"/>
      <c r="J113"/>
      <c r="K113"/>
      <c r="L113"/>
    </row>
    <row r="114" spans="1:74" x14ac:dyDescent="0.35">
      <c r="H114"/>
      <c r="I114" s="11"/>
      <c r="J114"/>
      <c r="K114"/>
      <c r="L114"/>
    </row>
    <row r="115" spans="1:74" x14ac:dyDescent="0.35">
      <c r="A115" s="4"/>
      <c r="B115" s="4"/>
      <c r="C115" s="4"/>
      <c r="D115" s="4"/>
      <c r="F115" s="4"/>
      <c r="G115" s="4"/>
      <c r="H115" s="4"/>
      <c r="I115" s="4"/>
      <c r="J115" s="4"/>
      <c r="K115" s="4"/>
      <c r="L115" s="4"/>
      <c r="M115" s="4"/>
      <c r="N115" s="4"/>
      <c r="O115" s="4"/>
      <c r="P115" s="4"/>
      <c r="Q115" s="4"/>
      <c r="R115" s="4"/>
      <c r="S115" s="4"/>
      <c r="T115" s="4"/>
      <c r="U115" s="4"/>
      <c r="V115" s="4"/>
      <c r="AA115" s="4"/>
      <c r="AB115" s="4"/>
      <c r="AC115" s="4"/>
      <c r="AD115" s="4"/>
      <c r="AE115" s="4"/>
      <c r="AF115" s="4"/>
      <c r="AG115" s="4"/>
      <c r="AH115" s="4"/>
      <c r="AI115" s="4"/>
      <c r="AJ115" s="4"/>
      <c r="AK115" s="4"/>
      <c r="AL115" s="4"/>
      <c r="AM115" s="4"/>
      <c r="AN115" s="4"/>
      <c r="AO115" s="4"/>
      <c r="AP115" s="5"/>
      <c r="AQ115" s="4"/>
      <c r="AR115" s="4"/>
      <c r="AS115" s="4"/>
      <c r="AT115" s="5"/>
      <c r="AU115" s="4"/>
      <c r="AV115" s="4"/>
      <c r="AW115" s="32"/>
      <c r="AX115" s="3"/>
      <c r="AY115" s="4"/>
      <c r="AZ115" s="4"/>
      <c r="BA115" s="4"/>
      <c r="BB115" s="4"/>
      <c r="BC115" s="4"/>
      <c r="BD115" s="4"/>
      <c r="BE115" s="3"/>
      <c r="BF115" s="3"/>
      <c r="BG115" s="3"/>
      <c r="BH115" s="3"/>
      <c r="BI115" s="4"/>
      <c r="BJ115" s="4"/>
      <c r="BK115" s="4"/>
      <c r="BL115" s="4"/>
      <c r="BM115" s="4"/>
      <c r="BN115" s="4"/>
      <c r="BO115" s="4"/>
      <c r="BP115" s="4"/>
      <c r="BQ115" s="4"/>
      <c r="BR115" s="4"/>
      <c r="BS115" s="4"/>
      <c r="BT115" s="4"/>
      <c r="BU115" s="4"/>
      <c r="BV115" s="4"/>
    </row>
    <row r="116" spans="1:74" x14ac:dyDescent="0.35">
      <c r="A116" s="4"/>
      <c r="B116" s="31" t="s">
        <v>125</v>
      </c>
      <c r="C116" s="31" t="s">
        <v>78</v>
      </c>
      <c r="D116" s="31" t="s">
        <v>79</v>
      </c>
      <c r="E116" s="31" t="s">
        <v>80</v>
      </c>
      <c r="F116" s="31" t="s">
        <v>81</v>
      </c>
      <c r="G116" s="4"/>
      <c r="H116" s="4"/>
      <c r="I116" s="4"/>
      <c r="J116" s="4"/>
      <c r="K116" s="4"/>
      <c r="L116" s="4"/>
      <c r="M116" s="4"/>
      <c r="N116" s="4"/>
      <c r="O116" s="4"/>
      <c r="P116" s="4"/>
      <c r="Q116" s="4"/>
      <c r="R116" s="4"/>
      <c r="S116" s="4"/>
      <c r="T116" s="4"/>
      <c r="U116" s="4"/>
      <c r="V116" s="4"/>
      <c r="AA116" s="4"/>
      <c r="AB116" s="4"/>
      <c r="AC116" s="4"/>
      <c r="AD116" s="4"/>
      <c r="AE116" s="4"/>
      <c r="AF116" s="4"/>
      <c r="AG116" s="4"/>
      <c r="AH116" s="4"/>
      <c r="AI116" s="4"/>
      <c r="AJ116" s="4"/>
      <c r="AK116" s="4"/>
      <c r="AL116" s="4"/>
      <c r="AM116" s="4"/>
      <c r="AN116" s="4"/>
      <c r="AO116" s="4"/>
      <c r="AP116" s="5"/>
      <c r="AQ116" s="4"/>
      <c r="AR116" s="4"/>
      <c r="AS116" s="4"/>
      <c r="AT116" s="5"/>
      <c r="AU116" s="4"/>
      <c r="AV116" s="4"/>
      <c r="AW116" s="32"/>
      <c r="AX116" s="3"/>
      <c r="AY116" s="4"/>
      <c r="AZ116" s="4"/>
      <c r="BA116" s="4"/>
      <c r="BB116" s="4"/>
      <c r="BC116" s="4"/>
      <c r="BD116" s="4"/>
      <c r="BE116" s="3"/>
      <c r="BF116" s="3"/>
      <c r="BG116" s="3"/>
      <c r="BH116" s="3"/>
      <c r="BI116" s="4"/>
      <c r="BJ116" s="4"/>
      <c r="BK116" s="4"/>
      <c r="BL116" s="4"/>
      <c r="BM116" s="4"/>
      <c r="BN116" s="4"/>
      <c r="BO116" s="4"/>
      <c r="BP116" s="4"/>
      <c r="BQ116" s="4"/>
      <c r="BR116" s="4"/>
      <c r="BS116" s="4"/>
      <c r="BT116" s="4"/>
      <c r="BU116" s="4"/>
      <c r="BV116" s="4"/>
    </row>
    <row r="117" spans="1:74" x14ac:dyDescent="0.35">
      <c r="A117" s="4"/>
      <c r="B117" s="70">
        <v>0.2</v>
      </c>
      <c r="C117" s="70">
        <v>0.4</v>
      </c>
      <c r="D117" s="70">
        <v>0.6</v>
      </c>
      <c r="E117" s="70">
        <v>0.8</v>
      </c>
      <c r="F117" s="71">
        <v>1</v>
      </c>
      <c r="G117" s="4"/>
      <c r="H117" s="4"/>
      <c r="I117" s="4"/>
      <c r="J117" s="4"/>
      <c r="K117" s="4"/>
      <c r="L117" s="4"/>
      <c r="M117" s="4"/>
      <c r="N117" s="4"/>
      <c r="O117" s="4"/>
      <c r="P117" s="4"/>
      <c r="Q117" s="4"/>
      <c r="R117" s="4"/>
      <c r="S117" s="4"/>
      <c r="T117" s="4"/>
      <c r="U117" s="4"/>
      <c r="V117" s="4"/>
      <c r="AA117" s="4"/>
      <c r="AB117" s="4"/>
      <c r="AC117" s="4"/>
      <c r="AD117" s="4"/>
      <c r="AE117" s="4"/>
      <c r="AF117" s="4"/>
      <c r="AG117" s="4"/>
      <c r="AH117" s="4"/>
      <c r="AI117" s="4"/>
      <c r="AJ117" s="4"/>
      <c r="AK117" s="4"/>
      <c r="AL117" s="4"/>
      <c r="AM117" s="4"/>
      <c r="AN117" s="4"/>
      <c r="AO117" s="4"/>
      <c r="AP117" s="5"/>
      <c r="AQ117" s="4"/>
      <c r="AR117" s="4"/>
      <c r="AS117" s="4"/>
      <c r="AT117" s="5"/>
      <c r="AU117" s="4"/>
      <c r="AV117" s="4"/>
      <c r="AW117" s="32"/>
      <c r="AX117" s="3"/>
      <c r="AY117" s="4"/>
      <c r="AZ117" s="4"/>
      <c r="BA117" s="4"/>
      <c r="BB117" s="4"/>
      <c r="BC117" s="4"/>
      <c r="BD117" s="4"/>
      <c r="BE117" s="3"/>
      <c r="BF117" s="3"/>
      <c r="BG117" s="3"/>
      <c r="BH117" s="3"/>
      <c r="BI117" s="4"/>
      <c r="BJ117" s="4"/>
      <c r="BK117" s="4"/>
      <c r="BL117" s="4"/>
      <c r="BM117" s="4"/>
      <c r="BN117" s="4"/>
      <c r="BO117" s="4"/>
      <c r="BP117" s="4"/>
      <c r="BQ117" s="4"/>
      <c r="BR117" s="4"/>
      <c r="BS117" s="4"/>
      <c r="BT117" s="4"/>
      <c r="BU117" s="4"/>
      <c r="BV117" s="4"/>
    </row>
    <row r="118" spans="1:74" x14ac:dyDescent="0.35">
      <c r="A118" s="4"/>
      <c r="B118" s="4"/>
      <c r="C118" s="4"/>
      <c r="D118" s="4"/>
      <c r="F118" s="4"/>
      <c r="G118" s="4"/>
      <c r="H118" s="4"/>
      <c r="I118" s="4"/>
      <c r="J118" s="4"/>
      <c r="K118" s="4"/>
      <c r="L118" s="4"/>
      <c r="M118" s="4"/>
      <c r="N118" s="4"/>
      <c r="O118" s="4"/>
      <c r="P118" s="4"/>
      <c r="Q118" s="4"/>
      <c r="R118" s="4"/>
      <c r="S118" s="4"/>
      <c r="T118" s="4"/>
      <c r="U118" s="4"/>
      <c r="V118" s="4"/>
      <c r="AA118" s="4"/>
      <c r="AB118" s="4"/>
      <c r="AC118" s="4"/>
      <c r="AD118" s="4"/>
      <c r="AE118" s="4"/>
      <c r="AF118" s="4"/>
      <c r="AG118" s="4"/>
      <c r="AH118" s="4"/>
      <c r="AI118" s="4"/>
      <c r="AJ118" s="4"/>
      <c r="AK118" s="4"/>
      <c r="AL118" s="4"/>
      <c r="AM118" s="4"/>
      <c r="AN118" s="4"/>
      <c r="AO118" s="4"/>
      <c r="AP118" s="5"/>
      <c r="AQ118" s="4"/>
      <c r="AR118" s="4"/>
      <c r="AS118" s="4"/>
      <c r="AT118" s="5"/>
      <c r="AU118" s="4"/>
      <c r="AV118" s="4"/>
      <c r="AW118" s="32"/>
      <c r="AX118" s="3"/>
      <c r="AY118" s="4"/>
      <c r="AZ118" s="4"/>
      <c r="BA118" s="4"/>
      <c r="BB118" s="4"/>
      <c r="BC118" s="4"/>
      <c r="BD118" s="4"/>
      <c r="BE118" s="3"/>
      <c r="BF118" s="3"/>
      <c r="BG118" s="3"/>
      <c r="BH118" s="3"/>
      <c r="BI118" s="4"/>
      <c r="BJ118" s="4"/>
      <c r="BK118" s="4"/>
      <c r="BL118" s="4"/>
      <c r="BM118" s="4"/>
      <c r="BN118" s="4"/>
      <c r="BO118" s="4"/>
      <c r="BP118" s="4"/>
      <c r="BQ118" s="4"/>
      <c r="BR118" s="4"/>
      <c r="BS118" s="4"/>
      <c r="BT118" s="4"/>
      <c r="BU118" s="4"/>
      <c r="BV118" s="4"/>
    </row>
    <row r="119" spans="1:74" x14ac:dyDescent="0.35">
      <c r="A119" s="4"/>
      <c r="B119" s="4"/>
      <c r="C119" s="4"/>
      <c r="D119" s="4"/>
      <c r="F119" s="4"/>
      <c r="G119" s="4"/>
      <c r="H119" s="4"/>
      <c r="I119" s="4"/>
      <c r="J119" s="4"/>
      <c r="K119" s="4"/>
      <c r="L119" s="4"/>
      <c r="M119" s="4"/>
      <c r="N119" s="4"/>
      <c r="O119" s="4"/>
      <c r="P119" s="4"/>
      <c r="Q119" s="4"/>
      <c r="R119" s="4"/>
      <c r="S119" s="4"/>
      <c r="T119" s="4"/>
      <c r="U119" s="4"/>
      <c r="V119" s="4"/>
      <c r="AA119" s="4"/>
      <c r="AB119" s="4"/>
      <c r="AC119" s="4"/>
      <c r="AD119" s="4"/>
      <c r="AE119" s="4"/>
      <c r="AF119" s="4"/>
      <c r="AG119" s="4"/>
      <c r="AH119" s="4"/>
      <c r="AI119" s="4"/>
      <c r="AJ119" s="4"/>
      <c r="AK119" s="4"/>
      <c r="AL119" s="4"/>
      <c r="AM119" s="4"/>
      <c r="AN119" s="4"/>
      <c r="AO119" s="4"/>
      <c r="AP119" s="5"/>
      <c r="AQ119" s="4"/>
      <c r="AR119" s="4"/>
      <c r="AS119" s="4"/>
      <c r="AT119" s="5"/>
      <c r="AU119" s="4"/>
      <c r="AV119" s="4"/>
      <c r="AW119" s="32"/>
      <c r="AX119" s="3"/>
      <c r="AY119" s="4"/>
      <c r="AZ119" s="4"/>
      <c r="BA119" s="4"/>
      <c r="BB119" s="4"/>
      <c r="BC119" s="4"/>
      <c r="BD119" s="4"/>
      <c r="BE119" s="3"/>
      <c r="BF119" s="3"/>
      <c r="BG119" s="3"/>
      <c r="BH119" s="3"/>
      <c r="BI119" s="4"/>
      <c r="BJ119" s="4"/>
      <c r="BK119" s="4"/>
      <c r="BL119" s="4"/>
      <c r="BM119" s="4"/>
      <c r="BN119" s="4"/>
      <c r="BO119" s="4"/>
      <c r="BP119" s="4"/>
      <c r="BQ119" s="4"/>
      <c r="BR119" s="4"/>
      <c r="BS119" s="4"/>
      <c r="BT119" s="4"/>
      <c r="BU119" s="4"/>
      <c r="BV119" s="4"/>
    </row>
    <row r="120" spans="1:74" x14ac:dyDescent="0.35">
      <c r="A120" s="4" t="e">
        <f>(HLOOKUP(#REF!,$B$32:$X$33,2,FALSE))*A61</f>
        <v>#REF!</v>
      </c>
      <c r="B120" s="4" t="e">
        <f>(HLOOKUP(#REF!,$B$32:$X$33,2,FALSE))*B32</f>
        <v>#REF!</v>
      </c>
      <c r="C120" s="4" t="e">
        <f>(HLOOKUP(#REF!,$B$32:$X$33,2,FALSE))*C32</f>
        <v>#REF!</v>
      </c>
      <c r="D120" s="4" t="e">
        <f>(HLOOKUP(#REF!,$B$32:$X$33,2,FALSE))*D32</f>
        <v>#REF!</v>
      </c>
      <c r="H120" s="4"/>
      <c r="I120" s="4"/>
      <c r="J120" s="4"/>
      <c r="K120" s="4"/>
      <c r="L120" s="4"/>
      <c r="M120" s="4"/>
      <c r="N120" s="4"/>
      <c r="O120" s="4"/>
      <c r="P120" s="4"/>
      <c r="Q120" s="4"/>
      <c r="R120" s="4"/>
      <c r="S120" s="4"/>
      <c r="T120" s="4"/>
      <c r="U120" s="4"/>
      <c r="V120" s="4"/>
      <c r="AA120" s="4"/>
      <c r="AB120" s="4"/>
      <c r="AC120" s="4"/>
      <c r="AD120" s="4"/>
      <c r="AE120" s="4"/>
      <c r="AF120" s="4"/>
      <c r="AG120" s="4"/>
      <c r="AH120" s="4"/>
      <c r="AI120" s="4"/>
      <c r="AJ120" s="4"/>
      <c r="AK120" s="4"/>
      <c r="AL120" s="4"/>
      <c r="AM120" s="3"/>
      <c r="AN120" s="4"/>
      <c r="AO120" s="4"/>
      <c r="AP120" s="5"/>
      <c r="AQ120" s="4"/>
      <c r="AR120" s="4"/>
      <c r="AS120" s="4"/>
      <c r="AT120" s="5"/>
      <c r="AU120" s="4"/>
      <c r="AV120" s="4"/>
      <c r="AW120" s="32"/>
      <c r="AX120" s="3"/>
      <c r="AY120" s="4"/>
      <c r="AZ120" s="4"/>
      <c r="BA120" s="4"/>
      <c r="BB120" s="4"/>
      <c r="BC120" s="4"/>
      <c r="BD120" s="4"/>
      <c r="BE120" s="3"/>
      <c r="BF120" s="3"/>
      <c r="BG120" s="3"/>
      <c r="BH120" s="3"/>
      <c r="BI120" s="4"/>
      <c r="BJ120" s="4"/>
      <c r="BK120" s="4"/>
      <c r="BL120" s="4"/>
      <c r="BM120" s="4"/>
      <c r="BN120" s="4"/>
      <c r="BO120" s="4"/>
      <c r="BP120" s="4"/>
      <c r="BQ120" s="4"/>
      <c r="BR120" s="4"/>
      <c r="BS120" s="4"/>
      <c r="BT120" s="4"/>
      <c r="BU120" s="4"/>
      <c r="BV120" s="4"/>
    </row>
    <row r="121" spans="1:74" ht="15" thickBot="1" x14ac:dyDescent="0.4">
      <c r="A121" s="4" t="e">
        <f>A120*5</f>
        <v>#REF!</v>
      </c>
      <c r="B121" s="4" t="e">
        <f>B120*5</f>
        <v>#REF!</v>
      </c>
      <c r="C121" s="4" t="e">
        <f>C120*5</f>
        <v>#REF!</v>
      </c>
      <c r="D121" s="4" t="e">
        <f>D120*5</f>
        <v>#REF!</v>
      </c>
      <c r="F121" s="4"/>
      <c r="G121" s="4"/>
      <c r="H121" s="4"/>
      <c r="I121" s="4"/>
      <c r="J121" s="4"/>
      <c r="K121" s="4"/>
      <c r="L121" s="4"/>
      <c r="M121" s="4"/>
      <c r="N121" s="4"/>
      <c r="O121" s="4"/>
      <c r="P121" s="4"/>
      <c r="Q121" s="4"/>
      <c r="R121" s="4"/>
      <c r="S121" s="4"/>
      <c r="T121" s="4"/>
      <c r="U121" s="4"/>
      <c r="V121" s="4"/>
      <c r="AA121" s="4"/>
      <c r="AB121" s="4"/>
      <c r="AC121" s="4"/>
      <c r="AD121" s="4"/>
      <c r="AE121" s="4"/>
      <c r="AF121" s="4"/>
      <c r="AG121" s="4"/>
      <c r="AH121" s="4"/>
      <c r="AI121" s="4"/>
      <c r="AJ121" s="4"/>
      <c r="AK121" s="4"/>
      <c r="AL121" s="4"/>
      <c r="AM121" s="3"/>
      <c r="AN121" s="4"/>
      <c r="AO121" s="4"/>
      <c r="AP121" s="5"/>
      <c r="AQ121" s="4"/>
      <c r="AR121" s="4"/>
      <c r="AS121" s="4"/>
      <c r="AT121" s="5"/>
      <c r="AU121" s="4"/>
      <c r="AV121" s="4"/>
      <c r="AW121" s="32"/>
      <c r="AX121" s="3"/>
      <c r="AY121" s="4"/>
      <c r="AZ121" s="4"/>
      <c r="BA121" s="4"/>
      <c r="BB121" s="4"/>
      <c r="BC121" s="4"/>
      <c r="BD121" s="4"/>
      <c r="BE121" s="3"/>
      <c r="BF121" s="3"/>
      <c r="BG121" s="3"/>
      <c r="BH121" s="3"/>
      <c r="BI121" s="4"/>
      <c r="BJ121" s="4"/>
      <c r="BK121" s="4"/>
      <c r="BL121" s="4"/>
      <c r="BM121" s="4"/>
      <c r="BN121" s="4"/>
      <c r="BO121" s="4"/>
      <c r="BP121" s="4"/>
      <c r="BQ121" s="4"/>
      <c r="BR121" s="4"/>
      <c r="BS121" s="4"/>
      <c r="BT121" s="4"/>
      <c r="BU121" s="4"/>
      <c r="BV121" s="4"/>
    </row>
    <row r="122" spans="1:74" ht="18.5" thickBot="1" x14ac:dyDescent="0.4">
      <c r="A122" s="4"/>
      <c r="B122" s="4"/>
      <c r="C122" s="4"/>
      <c r="D122" s="19" t="e">
        <f>SUM(A121:X121)</f>
        <v>#REF!</v>
      </c>
      <c r="F122" s="4"/>
      <c r="G122" s="4"/>
      <c r="H122" s="4"/>
      <c r="I122" s="4"/>
      <c r="J122" s="4"/>
      <c r="K122" s="4"/>
      <c r="L122" s="4"/>
      <c r="M122" s="4"/>
      <c r="N122" s="4"/>
      <c r="O122" s="4"/>
      <c r="P122" s="4"/>
      <c r="Q122" s="4"/>
      <c r="R122" s="4"/>
      <c r="S122" s="4"/>
      <c r="T122" s="4"/>
      <c r="U122" s="4"/>
      <c r="V122" s="4"/>
      <c r="AA122" s="4"/>
      <c r="AB122" s="4"/>
      <c r="AC122" s="4"/>
      <c r="AD122" s="4"/>
      <c r="AE122" s="4"/>
      <c r="AF122" s="4"/>
      <c r="AG122" s="4"/>
      <c r="AH122" s="4"/>
      <c r="AI122" s="4"/>
      <c r="AJ122" s="4"/>
      <c r="AK122" s="4"/>
      <c r="AL122" s="4"/>
      <c r="AM122" s="3"/>
      <c r="AN122" s="4"/>
      <c r="AO122" s="4"/>
      <c r="AP122" s="5"/>
      <c r="AQ122" s="4"/>
      <c r="AR122" s="4"/>
      <c r="AS122" s="4"/>
      <c r="AT122" s="5"/>
      <c r="AU122" s="4"/>
      <c r="AV122" s="4"/>
      <c r="AW122" s="32"/>
      <c r="AX122" s="3"/>
      <c r="AY122" s="4"/>
      <c r="AZ122" s="4"/>
      <c r="BA122" s="4"/>
      <c r="BB122" s="4"/>
      <c r="BC122" s="4"/>
      <c r="BD122" s="4"/>
      <c r="BE122" s="3"/>
      <c r="BF122" s="3"/>
      <c r="BG122" s="3"/>
      <c r="BH122" s="3"/>
      <c r="BI122" s="4"/>
      <c r="BJ122" s="4"/>
      <c r="BK122" s="4"/>
      <c r="BL122" s="4"/>
      <c r="BM122" s="4"/>
      <c r="BN122" s="4"/>
      <c r="BO122" s="4"/>
      <c r="BP122" s="4"/>
      <c r="BQ122" s="4"/>
      <c r="BR122" s="4"/>
      <c r="BS122" s="4"/>
      <c r="BT122" s="4"/>
      <c r="BU122" s="4"/>
      <c r="BV122" s="4"/>
    </row>
    <row r="123" spans="1:74" x14ac:dyDescent="0.35">
      <c r="A123" s="4"/>
      <c r="B123" s="4"/>
      <c r="C123" s="4"/>
      <c r="D123" s="4"/>
      <c r="F123" s="4"/>
      <c r="G123" s="4"/>
      <c r="H123" s="4"/>
      <c r="I123" s="4"/>
      <c r="J123" s="4"/>
      <c r="K123" s="4"/>
      <c r="L123" s="4"/>
      <c r="M123" s="4"/>
      <c r="N123" s="4"/>
      <c r="O123" s="4"/>
      <c r="P123" s="4"/>
      <c r="Q123" s="4"/>
      <c r="R123" s="4"/>
      <c r="S123" s="4"/>
      <c r="T123" s="4"/>
      <c r="U123" s="4"/>
      <c r="V123" s="4"/>
      <c r="AA123" s="4"/>
      <c r="AB123" s="4"/>
      <c r="AC123" s="4"/>
      <c r="AD123" s="4"/>
      <c r="AE123" s="4"/>
      <c r="AF123" s="4"/>
      <c r="AG123" s="4"/>
      <c r="AH123" s="4"/>
      <c r="AI123" s="4"/>
      <c r="AJ123" s="4"/>
      <c r="AK123" s="4"/>
      <c r="AL123" s="4"/>
      <c r="AM123" s="3"/>
      <c r="AN123" s="4"/>
      <c r="AO123" s="4"/>
      <c r="AP123" s="5"/>
      <c r="AQ123" s="4"/>
      <c r="AR123" s="4"/>
      <c r="AS123" s="4"/>
      <c r="AT123" s="5"/>
      <c r="AU123" s="4"/>
      <c r="AV123" s="4"/>
      <c r="AW123" s="32"/>
      <c r="AX123" s="3"/>
      <c r="AY123" s="4"/>
      <c r="AZ123" s="4"/>
      <c r="BA123" s="4"/>
      <c r="BB123" s="4"/>
      <c r="BC123" s="4"/>
      <c r="BD123" s="4"/>
      <c r="BE123" s="3"/>
      <c r="BF123" s="3"/>
      <c r="BG123" s="3"/>
      <c r="BH123" s="3"/>
      <c r="BI123" s="4"/>
      <c r="BJ123" s="4"/>
      <c r="BK123" s="4"/>
      <c r="BL123" s="4"/>
      <c r="BM123" s="4"/>
      <c r="BN123" s="4"/>
      <c r="BO123" s="4"/>
      <c r="BP123" s="4"/>
      <c r="BQ123" s="4"/>
      <c r="BR123" s="4"/>
      <c r="BS123" s="4"/>
      <c r="BT123" s="4"/>
      <c r="BU123" s="4"/>
      <c r="BV123" s="4"/>
    </row>
    <row r="124" spans="1:74" x14ac:dyDescent="0.35">
      <c r="A124" s="4"/>
      <c r="B124" s="4"/>
      <c r="C124" s="4"/>
      <c r="D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3"/>
      <c r="AN124" s="4"/>
      <c r="AO124" s="4"/>
      <c r="AP124" s="5"/>
      <c r="AQ124" s="4"/>
      <c r="AR124" s="4"/>
      <c r="AS124" s="4"/>
      <c r="AT124" s="5"/>
      <c r="AU124" s="4"/>
      <c r="AV124" s="4"/>
      <c r="AW124" s="32"/>
      <c r="AX124" s="3"/>
      <c r="AY124" s="4"/>
      <c r="AZ124" s="4"/>
      <c r="BA124" s="4"/>
      <c r="BB124" s="4"/>
      <c r="BC124" s="4"/>
      <c r="BD124" s="4"/>
      <c r="BE124" s="3"/>
      <c r="BF124" s="3"/>
      <c r="BG124" s="3"/>
      <c r="BH124" s="3"/>
      <c r="BI124" s="4"/>
      <c r="BJ124" s="4"/>
      <c r="BK124" s="4"/>
      <c r="BL124" s="4"/>
      <c r="BM124" s="4"/>
      <c r="BN124" s="4"/>
      <c r="BO124" s="4"/>
      <c r="BP124" s="4"/>
      <c r="BQ124" s="4"/>
      <c r="BR124" s="4"/>
      <c r="BS124" s="4"/>
      <c r="BT124" s="4"/>
      <c r="BU124" s="4"/>
      <c r="BV124" s="4"/>
    </row>
    <row r="125" spans="1:74" x14ac:dyDescent="0.3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3"/>
      <c r="AN125" s="4"/>
      <c r="AO125" s="4"/>
      <c r="AP125" s="5"/>
      <c r="AQ125" s="4"/>
      <c r="AR125" s="4"/>
      <c r="AS125" s="4"/>
      <c r="AT125" s="5"/>
      <c r="AU125" s="4"/>
      <c r="AV125" s="4"/>
      <c r="AW125" s="32"/>
      <c r="AX125" s="3"/>
      <c r="AY125" s="4"/>
      <c r="AZ125" s="4"/>
      <c r="BA125" s="4"/>
      <c r="BB125" s="4"/>
      <c r="BC125" s="4"/>
      <c r="BD125" s="4"/>
      <c r="BE125" s="3"/>
      <c r="BF125" s="3"/>
      <c r="BG125" s="3"/>
      <c r="BH125" s="3"/>
      <c r="BI125" s="4"/>
      <c r="BJ125" s="4"/>
      <c r="BK125" s="4"/>
      <c r="BL125" s="4"/>
      <c r="BM125" s="4"/>
      <c r="BN125" s="4"/>
      <c r="BO125" s="4"/>
      <c r="BP125" s="4"/>
      <c r="BQ125" s="4"/>
      <c r="BR125" s="4"/>
      <c r="BS125" s="4"/>
      <c r="BT125" s="4"/>
      <c r="BU125" s="4"/>
      <c r="BV125" s="4"/>
    </row>
    <row r="126" spans="1:74" ht="28.5" thickBot="1" x14ac:dyDescent="0.4">
      <c r="A126" s="24" t="s">
        <v>77</v>
      </c>
      <c r="B126" s="42"/>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3"/>
      <c r="AN126" s="4"/>
      <c r="AO126" s="4"/>
      <c r="AP126" s="5"/>
      <c r="AQ126" s="4"/>
      <c r="AR126" s="4"/>
      <c r="AS126" s="4"/>
      <c r="AT126" s="5"/>
      <c r="AU126" s="4"/>
      <c r="AV126" s="4"/>
      <c r="AW126" s="32"/>
      <c r="AX126" s="3"/>
      <c r="AY126" s="4"/>
      <c r="AZ126" s="4"/>
      <c r="BA126" s="4"/>
      <c r="BB126" s="4"/>
      <c r="BC126" s="4"/>
      <c r="BD126" s="4"/>
      <c r="BE126" s="3"/>
      <c r="BF126" s="3"/>
      <c r="BG126" s="3"/>
      <c r="BH126" s="3"/>
      <c r="BI126" s="4"/>
      <c r="BJ126" s="4"/>
      <c r="BK126" s="4"/>
      <c r="BL126" s="4"/>
      <c r="BM126" s="4"/>
      <c r="BN126" s="4"/>
      <c r="BO126" s="4"/>
      <c r="BP126" s="4"/>
      <c r="BQ126" s="4"/>
      <c r="BR126" s="4"/>
      <c r="BS126" s="4"/>
      <c r="BT126" s="4"/>
      <c r="BU126" s="4"/>
      <c r="BV126" s="4"/>
    </row>
    <row r="127" spans="1:74" ht="28.5" thickBot="1" x14ac:dyDescent="0.4">
      <c r="A127" s="25" t="s">
        <v>78</v>
      </c>
      <c r="B127" s="41"/>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3"/>
      <c r="AN127" s="4"/>
      <c r="AO127" s="4"/>
      <c r="AP127" s="5"/>
      <c r="AQ127" s="4"/>
      <c r="AR127" s="4"/>
      <c r="AS127" s="4"/>
      <c r="AT127" s="5"/>
      <c r="AU127" s="4"/>
      <c r="AV127" s="4"/>
      <c r="AW127" s="32"/>
      <c r="AX127" s="3"/>
      <c r="AY127" s="4"/>
      <c r="AZ127" s="4"/>
      <c r="BA127" s="4"/>
      <c r="BB127" s="4"/>
      <c r="BC127" s="4"/>
      <c r="BD127" s="4"/>
      <c r="BE127" s="3"/>
      <c r="BF127" s="3"/>
      <c r="BG127" s="3"/>
      <c r="BH127" s="3"/>
      <c r="BI127" s="4"/>
      <c r="BJ127" s="4"/>
      <c r="BK127" s="4"/>
      <c r="BL127" s="4"/>
      <c r="BM127" s="4"/>
      <c r="BN127" s="4"/>
      <c r="BO127" s="4"/>
      <c r="BP127" s="4"/>
      <c r="BQ127" s="4"/>
      <c r="BR127" s="4"/>
      <c r="BS127" s="4"/>
      <c r="BT127" s="4"/>
      <c r="BU127" s="4"/>
      <c r="BV127" s="4"/>
    </row>
    <row r="128" spans="1:74" ht="28.5" thickBot="1" x14ac:dyDescent="0.4">
      <c r="A128" s="26" t="s">
        <v>79</v>
      </c>
      <c r="B128" s="40"/>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3"/>
      <c r="AN128" s="4"/>
      <c r="AO128" s="4"/>
      <c r="AP128" s="5"/>
      <c r="AQ128" s="4"/>
      <c r="AR128" s="4"/>
      <c r="AS128" s="4"/>
      <c r="AT128" s="5"/>
      <c r="AU128" s="4"/>
      <c r="AV128" s="4"/>
      <c r="AW128" s="32"/>
      <c r="AX128" s="3"/>
      <c r="AY128" s="4"/>
      <c r="AZ128" s="4"/>
      <c r="BA128" s="4"/>
      <c r="BB128" s="4"/>
      <c r="BC128" s="4"/>
      <c r="BD128" s="4"/>
      <c r="BE128" s="3"/>
      <c r="BF128" s="3"/>
      <c r="BG128" s="3"/>
      <c r="BH128" s="3"/>
      <c r="BI128" s="4"/>
      <c r="BJ128" s="4"/>
      <c r="BK128" s="4"/>
      <c r="BL128" s="4"/>
      <c r="BM128" s="4"/>
      <c r="BN128" s="4"/>
      <c r="BO128" s="4"/>
      <c r="BP128" s="4"/>
      <c r="BQ128" s="4"/>
      <c r="BR128" s="4"/>
      <c r="BS128" s="4"/>
      <c r="BT128" s="4"/>
      <c r="BU128" s="4"/>
      <c r="BV128" s="4"/>
    </row>
    <row r="129" spans="1:74" ht="28.5" thickBot="1" x14ac:dyDescent="0.4">
      <c r="A129" s="27" t="s">
        <v>80</v>
      </c>
      <c r="B129" s="39"/>
      <c r="C129" s="4"/>
      <c r="D129" s="4"/>
      <c r="E129" s="4"/>
      <c r="F129" s="4"/>
      <c r="G129" s="4"/>
      <c r="H129" s="4"/>
      <c r="I129" s="4"/>
      <c r="J129" s="4"/>
      <c r="K129" s="4"/>
      <c r="L129" s="4"/>
      <c r="M129" s="4"/>
      <c r="N129" s="4"/>
      <c r="O129" s="4"/>
      <c r="P129" s="4"/>
      <c r="Q129" s="4"/>
      <c r="R129" s="4"/>
      <c r="S129" s="4"/>
      <c r="T129" s="4"/>
      <c r="U129" s="4"/>
      <c r="V129" s="4"/>
      <c r="W129" s="4"/>
      <c r="X129" s="4"/>
      <c r="Y129" s="4"/>
      <c r="Z129" s="4"/>
      <c r="AA129" s="6"/>
      <c r="AB129" s="6"/>
      <c r="AC129" s="6"/>
      <c r="AD129" s="6"/>
      <c r="AE129" s="6"/>
      <c r="AF129" s="6"/>
      <c r="AG129" s="6"/>
      <c r="AH129" s="6"/>
      <c r="AI129" s="6"/>
      <c r="AJ129" s="6"/>
      <c r="AK129" s="6"/>
      <c r="AL129" s="6"/>
      <c r="AM129" s="6"/>
      <c r="AN129" s="6"/>
      <c r="AO129" s="6"/>
      <c r="AP129" s="6"/>
      <c r="AQ129" s="6"/>
      <c r="AR129" s="6"/>
      <c r="AS129" s="6"/>
      <c r="AT129" s="6"/>
      <c r="AU129" s="6"/>
      <c r="AV129" s="6"/>
      <c r="AW129" s="2"/>
      <c r="AX129" s="6"/>
      <c r="AY129" s="6"/>
      <c r="AZ129" s="6"/>
      <c r="BA129" s="6"/>
      <c r="BB129" s="6"/>
      <c r="BC129" s="6"/>
      <c r="BD129" s="6"/>
      <c r="BE129" s="6"/>
      <c r="BF129" s="6"/>
      <c r="BG129" s="6"/>
      <c r="BH129" s="6"/>
      <c r="BI129" s="6"/>
      <c r="BJ129" s="6"/>
      <c r="BK129" s="6"/>
      <c r="BL129" s="6"/>
      <c r="BM129" s="6"/>
      <c r="BN129" s="7"/>
      <c r="BO129" s="7"/>
      <c r="BP129" s="6"/>
      <c r="BQ129" s="6"/>
      <c r="BR129" s="6"/>
      <c r="BS129" s="6"/>
      <c r="BT129" s="6"/>
      <c r="BU129" s="6"/>
      <c r="BV129" s="6"/>
    </row>
    <row r="130" spans="1:74" ht="42.5" thickBot="1" x14ac:dyDescent="0.4">
      <c r="A130" s="28" t="s">
        <v>81</v>
      </c>
      <c r="B130" s="38"/>
      <c r="C130" s="4"/>
      <c r="D130" s="4"/>
      <c r="E130" s="4"/>
      <c r="F130" s="4"/>
      <c r="G130" s="4"/>
      <c r="H130" s="4"/>
      <c r="I130" s="4"/>
      <c r="J130" s="4"/>
      <c r="K130" s="4"/>
      <c r="L130" s="4"/>
      <c r="M130" s="4"/>
      <c r="N130" s="4"/>
      <c r="O130" s="4"/>
      <c r="P130" s="4"/>
      <c r="Q130" s="4"/>
      <c r="R130" s="4"/>
      <c r="S130" s="4"/>
      <c r="T130" s="4"/>
      <c r="U130" s="4"/>
      <c r="V130" s="4"/>
      <c r="W130" s="4"/>
      <c r="X130" s="4"/>
      <c r="Y130" s="4"/>
      <c r="Z130" s="4"/>
      <c r="AA130" s="6"/>
      <c r="AB130" s="6"/>
      <c r="AC130" s="6"/>
      <c r="AD130" s="6"/>
      <c r="AE130" s="6"/>
      <c r="AF130" s="6"/>
      <c r="AG130" s="6"/>
      <c r="AH130" s="6"/>
      <c r="AI130" s="6"/>
      <c r="AJ130" s="6"/>
      <c r="AK130" s="6"/>
      <c r="AL130" s="6"/>
      <c r="AM130" s="6"/>
      <c r="AN130" s="6"/>
      <c r="AO130" s="6"/>
      <c r="AP130" s="6"/>
      <c r="AQ130" s="6"/>
      <c r="AR130" s="6"/>
      <c r="AS130" s="6"/>
      <c r="AT130" s="6"/>
      <c r="AU130" s="6"/>
      <c r="AV130" s="6"/>
      <c r="AW130" s="2"/>
      <c r="AX130" s="6"/>
      <c r="AY130" s="6"/>
      <c r="AZ130" s="6"/>
      <c r="BA130" s="6"/>
      <c r="BB130" s="6"/>
      <c r="BC130" s="6"/>
      <c r="BD130" s="6"/>
      <c r="BE130" s="6"/>
      <c r="BF130" s="6"/>
      <c r="BG130" s="6"/>
      <c r="BH130" s="6"/>
      <c r="BI130" s="6"/>
      <c r="BJ130" s="6"/>
      <c r="BK130" s="6"/>
      <c r="BL130" s="6"/>
      <c r="BM130" s="6"/>
      <c r="BN130" s="7"/>
      <c r="BO130" s="7"/>
      <c r="BP130" s="6"/>
      <c r="BQ130" s="6"/>
      <c r="BR130" s="6"/>
      <c r="BS130" s="6"/>
      <c r="BT130" s="6"/>
      <c r="BU130" s="6"/>
      <c r="BV130" s="6"/>
    </row>
  </sheetData>
  <mergeCells count="5">
    <mergeCell ref="H8:L8"/>
    <mergeCell ref="A5:L5"/>
    <mergeCell ref="A22:L22"/>
    <mergeCell ref="B24:C24"/>
    <mergeCell ref="A36:B36"/>
  </mergeCells>
  <conditionalFormatting sqref="AO9:AO13">
    <cfRule type="colorScale" priority="2">
      <colorScale>
        <cfvo type="min"/>
        <cfvo type="percentile" val="50"/>
        <cfvo type="max"/>
        <color rgb="FFF8696B"/>
        <color rgb="FFFFEB84"/>
        <color rgb="FF63BE7B"/>
      </colorScale>
    </cfRule>
  </conditionalFormatting>
  <conditionalFormatting sqref="AS9:AS13">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7A719-9003-4DF1-92CE-4F511880DA0D}">
  <dimension ref="A1:BQ131"/>
  <sheetViews>
    <sheetView showGridLines="0" tabSelected="1" topLeftCell="C1" zoomScale="83" zoomScaleNormal="83" workbookViewId="0">
      <selection activeCell="B9" sqref="B9:H9"/>
    </sheetView>
  </sheetViews>
  <sheetFormatPr baseColWidth="10" defaultColWidth="11.453125" defaultRowHeight="14.5" customHeight="1" zeroHeight="1" x14ac:dyDescent="0.35"/>
  <cols>
    <col min="1" max="1" width="21.7265625" style="198" customWidth="1"/>
    <col min="2" max="2" width="47.81640625" style="198" customWidth="1"/>
    <col min="3" max="3" width="22.7265625" style="198" customWidth="1"/>
    <col min="4" max="4" width="22.26953125" style="198" customWidth="1"/>
    <col min="5" max="5" width="59.54296875" style="198" customWidth="1"/>
    <col min="6" max="6" width="48.1796875" style="198" customWidth="1"/>
    <col min="7" max="9" width="19" style="198" customWidth="1"/>
    <col min="10" max="10" width="21.7265625" style="198" customWidth="1"/>
    <col min="11" max="11" width="41.81640625" style="198" customWidth="1"/>
    <col min="12" max="12" width="71.81640625" style="198" customWidth="1"/>
    <col min="13" max="15" width="22.453125" style="198" customWidth="1"/>
    <col min="16" max="37" width="16.453125" style="198" hidden="1" customWidth="1"/>
    <col min="38" max="38" width="21.54296875" style="198" customWidth="1"/>
    <col min="39" max="39" width="37.81640625" style="198" customWidth="1"/>
    <col min="40" max="40" width="16.453125" style="198" hidden="1" customWidth="1"/>
    <col min="41" max="41" width="15" style="198" customWidth="1"/>
    <col min="42" max="44" width="18.453125" style="198" customWidth="1"/>
    <col min="45" max="45" width="27.26953125" style="198" hidden="1" customWidth="1"/>
    <col min="46" max="46" width="15.81640625" style="198" customWidth="1"/>
    <col min="47" max="47" width="71.7265625" style="198" customWidth="1"/>
    <col min="48" max="48" width="35.7265625" style="198" customWidth="1"/>
    <col min="49" max="49" width="46.453125" style="198" customWidth="1"/>
    <col min="50" max="50" width="54.81640625" style="198" customWidth="1"/>
    <col min="51" max="51" width="26.1796875" style="198" customWidth="1"/>
    <col min="52" max="52" width="19.453125" style="198" customWidth="1"/>
    <col min="53" max="53" width="19.81640625" style="198" customWidth="1"/>
    <col min="54" max="54" width="16.1796875" style="198" customWidth="1"/>
    <col min="55" max="55" width="17.1796875" style="198" hidden="1" customWidth="1"/>
    <col min="56" max="57" width="13.1796875" style="198" hidden="1" customWidth="1"/>
    <col min="58" max="61" width="14.81640625" style="198" customWidth="1"/>
    <col min="62" max="62" width="14.81640625" style="198" hidden="1" customWidth="1"/>
    <col min="63" max="63" width="14.81640625" style="198" customWidth="1"/>
    <col min="64" max="64" width="20.54296875" style="198" customWidth="1"/>
    <col min="65" max="69" width="40.54296875" style="198" customWidth="1"/>
    <col min="70" max="70" width="4.7265625" style="198" customWidth="1"/>
    <col min="71" max="16384" width="11.453125" style="198"/>
  </cols>
  <sheetData>
    <row r="1" spans="1:69" s="135" customFormat="1" ht="13.5" x14ac:dyDescent="0.3">
      <c r="B1" s="136"/>
      <c r="C1" s="137"/>
      <c r="D1" s="137"/>
      <c r="E1" s="137"/>
      <c r="F1" s="137"/>
    </row>
    <row r="2" spans="1:69" s="135" customFormat="1" ht="14.15" customHeight="1" x14ac:dyDescent="0.3"/>
    <row r="3" spans="1:69" s="135" customFormat="1" ht="14.15" customHeight="1" x14ac:dyDescent="0.3"/>
    <row r="4" spans="1:69" s="135" customFormat="1" ht="27.65" customHeight="1" x14ac:dyDescent="0.3"/>
    <row r="5" spans="1:69" s="135" customFormat="1" ht="27.65" customHeight="1" x14ac:dyDescent="0.3">
      <c r="B5" s="575" t="s">
        <v>285</v>
      </c>
      <c r="C5" s="575"/>
      <c r="D5" s="575"/>
      <c r="E5" s="575"/>
      <c r="F5" s="575"/>
      <c r="G5" s="575"/>
      <c r="H5" s="575"/>
    </row>
    <row r="6" spans="1:69" s="135" customFormat="1" ht="27.65" customHeight="1" x14ac:dyDescent="0.3">
      <c r="B6" s="210" t="s">
        <v>278</v>
      </c>
      <c r="C6" s="576" t="s">
        <v>284</v>
      </c>
      <c r="D6" s="576"/>
      <c r="E6" s="576"/>
      <c r="F6" s="576"/>
      <c r="G6" s="576"/>
      <c r="H6" s="576"/>
    </row>
    <row r="7" spans="1:69" s="135" customFormat="1" ht="27.65" customHeight="1" x14ac:dyDescent="0.3">
      <c r="B7" s="210" t="s">
        <v>279</v>
      </c>
      <c r="C7" s="576" t="s">
        <v>289</v>
      </c>
      <c r="D7" s="576"/>
      <c r="E7" s="576"/>
      <c r="F7" s="576"/>
      <c r="G7" s="576"/>
      <c r="H7" s="576"/>
    </row>
    <row r="8" spans="1:69" s="135" customFormat="1" ht="27.65" customHeight="1" x14ac:dyDescent="0.3">
      <c r="B8" s="210" t="s">
        <v>280</v>
      </c>
      <c r="C8" s="575" t="s">
        <v>281</v>
      </c>
      <c r="D8" s="575"/>
      <c r="E8" s="575" t="s">
        <v>282</v>
      </c>
      <c r="F8" s="575"/>
      <c r="G8" s="575" t="s">
        <v>283</v>
      </c>
      <c r="H8" s="575"/>
    </row>
    <row r="9" spans="1:69" s="135" customFormat="1" ht="27.65" customHeight="1" x14ac:dyDescent="0.3">
      <c r="B9" s="209" t="s">
        <v>655</v>
      </c>
      <c r="C9" s="597" t="s">
        <v>656</v>
      </c>
      <c r="D9" s="597"/>
      <c r="E9" s="597">
        <v>1</v>
      </c>
      <c r="F9" s="597"/>
      <c r="G9" s="597" t="s">
        <v>657</v>
      </c>
      <c r="H9" s="597"/>
    </row>
    <row r="10" spans="1:69" s="138" customFormat="1" thickBot="1" x14ac:dyDescent="0.35">
      <c r="B10" s="139"/>
      <c r="C10" s="140"/>
      <c r="D10" s="140"/>
      <c r="E10" s="140"/>
      <c r="AO10" s="140"/>
      <c r="AV10" s="141"/>
      <c r="BC10" s="140"/>
      <c r="BD10" s="140"/>
      <c r="BE10" s="140"/>
      <c r="BL10" s="142"/>
      <c r="BM10" s="143"/>
    </row>
    <row r="11" spans="1:69" s="138" customFormat="1" ht="62" thickBot="1" x14ac:dyDescent="0.35">
      <c r="A11" s="144"/>
      <c r="B11" s="598" t="s">
        <v>288</v>
      </c>
      <c r="C11" s="599"/>
      <c r="D11" s="599"/>
      <c r="E11" s="599"/>
      <c r="F11" s="599"/>
      <c r="G11" s="599"/>
      <c r="H11" s="599"/>
      <c r="I11" s="599"/>
      <c r="J11" s="599"/>
      <c r="K11" s="599"/>
      <c r="L11" s="600"/>
      <c r="BC11" s="145"/>
    </row>
    <row r="12" spans="1:69" s="146" customFormat="1" ht="15" thickBot="1" x14ac:dyDescent="0.4">
      <c r="G12" s="147"/>
      <c r="H12" s="147"/>
      <c r="I12" s="147"/>
      <c r="J12" s="147"/>
    </row>
    <row r="13" spans="1:69" s="148" customFormat="1" ht="56.5" customHeight="1" thickBot="1" x14ac:dyDescent="0.4">
      <c r="A13" s="601" t="s">
        <v>35</v>
      </c>
      <c r="B13" s="602"/>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L13" s="603" t="s">
        <v>242</v>
      </c>
      <c r="AM13" s="604"/>
      <c r="AN13" s="604"/>
      <c r="AO13" s="604"/>
      <c r="AP13" s="604"/>
      <c r="AQ13" s="604"/>
      <c r="AR13" s="604"/>
      <c r="AS13" s="604"/>
      <c r="AT13" s="605"/>
      <c r="AU13" s="580" t="s">
        <v>36</v>
      </c>
      <c r="AV13" s="580"/>
      <c r="AW13" s="580"/>
      <c r="AX13" s="580"/>
      <c r="AY13" s="580"/>
      <c r="AZ13" s="580"/>
      <c r="BA13" s="580"/>
      <c r="BB13" s="581"/>
      <c r="BC13" s="149"/>
      <c r="BD13" s="149"/>
      <c r="BE13" s="150"/>
      <c r="BF13" s="584" t="s">
        <v>243</v>
      </c>
      <c r="BG13" s="585"/>
      <c r="BH13" s="585"/>
      <c r="BI13" s="585"/>
      <c r="BJ13" s="585"/>
      <c r="BK13" s="585"/>
      <c r="BL13" s="586"/>
      <c r="BM13" s="590" t="s">
        <v>286</v>
      </c>
      <c r="BN13" s="591"/>
      <c r="BO13" s="591"/>
      <c r="BP13" s="591"/>
      <c r="BQ13" s="591"/>
    </row>
    <row r="14" spans="1:69" s="148" customFormat="1" ht="56.5" customHeight="1" thickBot="1" x14ac:dyDescent="0.4">
      <c r="A14" s="152"/>
      <c r="B14" s="152"/>
      <c r="C14" s="152"/>
      <c r="D14" s="152"/>
      <c r="E14" s="152"/>
      <c r="F14" s="152"/>
      <c r="G14" s="152"/>
      <c r="H14" s="152"/>
      <c r="I14" s="152"/>
      <c r="J14" s="152"/>
      <c r="K14" s="152"/>
      <c r="L14" s="152"/>
      <c r="M14" s="594" t="s">
        <v>267</v>
      </c>
      <c r="N14" s="594"/>
      <c r="O14" s="594"/>
      <c r="P14" s="595" t="s">
        <v>198</v>
      </c>
      <c r="Q14" s="595"/>
      <c r="R14" s="595"/>
      <c r="S14" s="595"/>
      <c r="T14" s="595"/>
      <c r="U14" s="595"/>
      <c r="V14" s="595"/>
      <c r="W14" s="595"/>
      <c r="X14" s="595"/>
      <c r="Y14" s="595"/>
      <c r="Z14" s="595"/>
      <c r="AA14" s="595"/>
      <c r="AB14" s="595"/>
      <c r="AC14" s="595"/>
      <c r="AD14" s="595"/>
      <c r="AE14" s="595"/>
      <c r="AF14" s="595"/>
      <c r="AG14" s="595"/>
      <c r="AH14" s="595"/>
      <c r="AI14" s="595"/>
      <c r="AJ14" s="595"/>
      <c r="AK14" s="596"/>
      <c r="AL14" s="153"/>
      <c r="AM14" s="153"/>
      <c r="AN14" s="153"/>
      <c r="AO14" s="153"/>
      <c r="AP14" s="153"/>
      <c r="AQ14" s="151"/>
      <c r="AR14" s="151"/>
      <c r="AS14" s="153"/>
      <c r="AT14" s="153"/>
      <c r="AU14" s="582"/>
      <c r="AV14" s="582"/>
      <c r="AW14" s="582"/>
      <c r="AX14" s="582"/>
      <c r="AY14" s="582"/>
      <c r="AZ14" s="582"/>
      <c r="BA14" s="582"/>
      <c r="BB14" s="583"/>
      <c r="BC14" s="154"/>
      <c r="BD14" s="154"/>
      <c r="BE14" s="155"/>
      <c r="BF14" s="587"/>
      <c r="BG14" s="588"/>
      <c r="BH14" s="588"/>
      <c r="BI14" s="588"/>
      <c r="BJ14" s="588"/>
      <c r="BK14" s="588"/>
      <c r="BL14" s="589"/>
      <c r="BM14" s="592"/>
      <c r="BN14" s="593"/>
      <c r="BO14" s="593"/>
      <c r="BP14" s="593"/>
      <c r="BQ14" s="593"/>
    </row>
    <row r="15" spans="1:69" s="170" customFormat="1" ht="93.65" customHeight="1" x14ac:dyDescent="0.35">
      <c r="A15" s="156" t="s">
        <v>37</v>
      </c>
      <c r="B15" s="157" t="s">
        <v>145</v>
      </c>
      <c r="C15" s="157" t="s">
        <v>38</v>
      </c>
      <c r="D15" s="157" t="s">
        <v>82</v>
      </c>
      <c r="E15" s="157" t="s">
        <v>272</v>
      </c>
      <c r="F15" s="157" t="s">
        <v>40</v>
      </c>
      <c r="G15" s="157" t="s">
        <v>68</v>
      </c>
      <c r="H15" s="157" t="s">
        <v>237</v>
      </c>
      <c r="I15" s="157" t="s">
        <v>238</v>
      </c>
      <c r="J15" s="157" t="s">
        <v>266</v>
      </c>
      <c r="K15" s="157" t="s">
        <v>42</v>
      </c>
      <c r="L15" s="157" t="s">
        <v>39</v>
      </c>
      <c r="M15" s="158" t="s">
        <v>146</v>
      </c>
      <c r="N15" s="159" t="s">
        <v>123</v>
      </c>
      <c r="O15" s="159" t="s">
        <v>124</v>
      </c>
      <c r="P15" s="160" t="s">
        <v>199</v>
      </c>
      <c r="Q15" s="160" t="s">
        <v>161</v>
      </c>
      <c r="R15" s="160" t="s">
        <v>157</v>
      </c>
      <c r="S15" s="160" t="s">
        <v>160</v>
      </c>
      <c r="T15" s="160" t="s">
        <v>158</v>
      </c>
      <c r="U15" s="160" t="s">
        <v>159</v>
      </c>
      <c r="V15" s="160" t="s">
        <v>162</v>
      </c>
      <c r="W15" s="160" t="s">
        <v>200</v>
      </c>
      <c r="X15" s="160" t="s">
        <v>171</v>
      </c>
      <c r="Y15" s="160" t="s">
        <v>172</v>
      </c>
      <c r="Z15" s="160" t="s">
        <v>173</v>
      </c>
      <c r="AA15" s="160" t="s">
        <v>174</v>
      </c>
      <c r="AB15" s="160" t="s">
        <v>175</v>
      </c>
      <c r="AC15" s="160" t="s">
        <v>176</v>
      </c>
      <c r="AD15" s="160" t="s">
        <v>177</v>
      </c>
      <c r="AE15" s="160" t="s">
        <v>178</v>
      </c>
      <c r="AF15" s="160" t="s">
        <v>179</v>
      </c>
      <c r="AG15" s="160" t="s">
        <v>180</v>
      </c>
      <c r="AH15" s="160" t="s">
        <v>181</v>
      </c>
      <c r="AI15" s="656" t="s">
        <v>170</v>
      </c>
      <c r="AJ15" s="657"/>
      <c r="AK15" s="658"/>
      <c r="AL15" s="161" t="s">
        <v>270</v>
      </c>
      <c r="AM15" s="161" t="s">
        <v>271</v>
      </c>
      <c r="AN15" s="161" t="s">
        <v>269</v>
      </c>
      <c r="AO15" s="659" t="s">
        <v>65</v>
      </c>
      <c r="AP15" s="659"/>
      <c r="AQ15" s="659" t="s">
        <v>41</v>
      </c>
      <c r="AR15" s="659"/>
      <c r="AS15" s="161" t="s">
        <v>43</v>
      </c>
      <c r="AT15" s="161" t="s">
        <v>135</v>
      </c>
      <c r="AU15" s="162" t="s">
        <v>45</v>
      </c>
      <c r="AV15" s="163" t="s">
        <v>46</v>
      </c>
      <c r="AW15" s="163" t="s">
        <v>83</v>
      </c>
      <c r="AX15" s="163" t="s">
        <v>47</v>
      </c>
      <c r="AY15" s="163" t="s">
        <v>48</v>
      </c>
      <c r="AZ15" s="163" t="s">
        <v>84</v>
      </c>
      <c r="BA15" s="163" t="s">
        <v>147</v>
      </c>
      <c r="BB15" s="163" t="s">
        <v>49</v>
      </c>
      <c r="BC15" s="164" t="s">
        <v>94</v>
      </c>
      <c r="BD15" s="164" t="s">
        <v>95</v>
      </c>
      <c r="BE15" s="165" t="s">
        <v>96</v>
      </c>
      <c r="BF15" s="660" t="s">
        <v>65</v>
      </c>
      <c r="BG15" s="661"/>
      <c r="BH15" s="661" t="s">
        <v>41</v>
      </c>
      <c r="BI15" s="661"/>
      <c r="BJ15" s="161" t="s">
        <v>44</v>
      </c>
      <c r="BK15" s="161" t="s">
        <v>136</v>
      </c>
      <c r="BL15" s="166" t="s">
        <v>228</v>
      </c>
      <c r="BM15" s="167" t="s">
        <v>287</v>
      </c>
      <c r="BN15" s="168" t="s">
        <v>148</v>
      </c>
      <c r="BO15" s="168" t="s">
        <v>149</v>
      </c>
      <c r="BP15" s="168" t="s">
        <v>150</v>
      </c>
      <c r="BQ15" s="169" t="s">
        <v>151</v>
      </c>
    </row>
    <row r="16" spans="1:69" s="170" customFormat="1" ht="13" customHeight="1" thickBot="1" x14ac:dyDescent="0.4">
      <c r="A16" s="171"/>
      <c r="B16" s="172"/>
      <c r="C16" s="172"/>
      <c r="D16" s="172"/>
      <c r="E16" s="172"/>
      <c r="F16" s="172"/>
      <c r="G16" s="172"/>
      <c r="H16" s="172"/>
      <c r="I16" s="172"/>
      <c r="J16" s="172"/>
      <c r="K16" s="172"/>
      <c r="L16" s="172"/>
      <c r="M16" s="158"/>
      <c r="N16" s="159"/>
      <c r="O16" s="159"/>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73"/>
      <c r="AM16" s="173"/>
      <c r="AN16" s="173"/>
      <c r="AO16" s="174"/>
      <c r="AP16" s="175"/>
      <c r="AQ16" s="174"/>
      <c r="AR16" s="175"/>
      <c r="AS16" s="173"/>
      <c r="AT16" s="173"/>
      <c r="AU16" s="176"/>
      <c r="AV16" s="177"/>
      <c r="AW16" s="177"/>
      <c r="AX16" s="177"/>
      <c r="AY16" s="177"/>
      <c r="AZ16" s="177"/>
      <c r="BA16" s="177"/>
      <c r="BB16" s="177"/>
      <c r="BC16" s="164"/>
      <c r="BD16" s="164"/>
      <c r="BE16" s="165"/>
      <c r="BF16" s="178"/>
      <c r="BG16" s="179"/>
      <c r="BH16" s="180"/>
      <c r="BI16" s="179"/>
      <c r="BJ16" s="173"/>
      <c r="BK16" s="173"/>
      <c r="BL16" s="181"/>
      <c r="BM16" s="182"/>
      <c r="BN16" s="183"/>
      <c r="BO16" s="183"/>
      <c r="BP16" s="183"/>
      <c r="BQ16" s="184"/>
    </row>
    <row r="17" spans="1:69" s="138" customFormat="1" ht="134.5" customHeight="1" thickBot="1" x14ac:dyDescent="0.35">
      <c r="A17" s="496">
        <v>1</v>
      </c>
      <c r="B17" s="497" t="s">
        <v>273</v>
      </c>
      <c r="C17" s="498" t="s">
        <v>153</v>
      </c>
      <c r="D17" s="499" t="s">
        <v>183</v>
      </c>
      <c r="E17" s="498" t="s">
        <v>126</v>
      </c>
      <c r="F17" s="495" t="s">
        <v>1</v>
      </c>
      <c r="G17" s="495" t="s">
        <v>70</v>
      </c>
      <c r="H17" s="500" t="s">
        <v>307</v>
      </c>
      <c r="I17" s="500" t="s">
        <v>323</v>
      </c>
      <c r="J17" s="500" t="s">
        <v>324</v>
      </c>
      <c r="K17" s="501" t="str">
        <f>CONCATENATE(H17," ",I17," ",J17)</f>
        <v>Posibilidad de afectación operacional por inadecuada formulación de planeación estratégica debido a que la metodología no responda a los lineamientos en la materia y a las necesidades institucionales, o la aplicación inadecuada de esta</v>
      </c>
      <c r="L17" s="495" t="s">
        <v>0</v>
      </c>
      <c r="M17" s="495" t="s">
        <v>125</v>
      </c>
      <c r="N17" s="495" t="s">
        <v>80</v>
      </c>
      <c r="O17" s="495" t="s">
        <v>79</v>
      </c>
      <c r="P17" s="495"/>
      <c r="Q17" s="495"/>
      <c r="R17" s="495"/>
      <c r="S17" s="495"/>
      <c r="T17" s="495"/>
      <c r="U17" s="495"/>
      <c r="V17" s="495"/>
      <c r="W17" s="495"/>
      <c r="X17" s="495"/>
      <c r="Y17" s="495"/>
      <c r="Z17" s="495"/>
      <c r="AA17" s="495"/>
      <c r="AB17" s="495"/>
      <c r="AC17" s="495"/>
      <c r="AD17" s="495"/>
      <c r="AE17" s="495"/>
      <c r="AF17" s="495"/>
      <c r="AG17" s="495"/>
      <c r="AH17" s="495"/>
      <c r="AI17" s="489">
        <f>COUNTIF(P17:AH20,"Si")</f>
        <v>0</v>
      </c>
      <c r="AJ17" s="490">
        <f>IF((COUNTIF(O17:AH20,"Si"))&lt;=0,0,(IF((COUNTIF(O17:AH20,"Si"))&lt;=5,3,(IF(COUNTIF(O17:AH20,"Si")&lt;=11,4,5)))))</f>
        <v>0</v>
      </c>
      <c r="AK17" s="490">
        <f>IF((COUNTIF(O17:AH20,"Si"))&lt;=0,0,(IF((COUNTIF(O17:AH20,"Si"))&lt;=5,"MODERADO",(IF(COUNTIF(O17:AH20,"Si")&lt;=11,"ALTO","EXTREMO")))))</f>
        <v>0</v>
      </c>
      <c r="AL17" s="489">
        <v>1</v>
      </c>
      <c r="AM17" s="489"/>
      <c r="AN17" s="489" t="str">
        <f t="shared" ref="AN17" si="0">IF(AM17="Rara vez",1,(IF(AM17="Improbable",2,(IF(AM17="Posible",3,IF(AM17="Probable",4,IF(AM17="Seguro",5,"Revisar")))))))</f>
        <v>Revisar</v>
      </c>
      <c r="AO17" s="491">
        <f t="shared" ref="AO17" si="1">IF(E17="Corrupción",AN17,IF(AL17&lt;=2,1,IF(AL17&lt;=24,2,IF(AL17&lt;=500,3,IF(AL17&lt;=5000,4,IF(AL17&gt;5000,5,"Revisar"))))))</f>
        <v>1</v>
      </c>
      <c r="AP17" s="491" t="str">
        <f t="shared" ref="AP17" si="2">IF(E17="Corrupción",(IF(AO17=1,"Rara Vez",IF(AO17=2,"Improbable",IF(AO17=3,"Posible",IF(AO17=4,"Probable",IF(AO17=5,"Seguro","Revisar")))))),IF(AO17=1,"Muy Baja",IF(AO17=2,"Baja",IF(AO17=3,"Media",IF(AO17=4,"Alta","Muy Alta")))))</f>
        <v>Muy Baja</v>
      </c>
      <c r="AQ17" s="491">
        <f>IF(E17="Corrupción",AJ17,(ROUND(((VLOOKUP(M17,Datos!$B$25:$C$29,2,FALSE)*Datos!$B$32)+(VLOOKUP(N17,Datos!$B$25:$C$29,2,FALSE)*Datos!$C$32)+(VLOOKUP(O17,Datos!$B$25:$C$29,2,FALSE)*Datos!$D$32))*5,0)))</f>
        <v>3</v>
      </c>
      <c r="AR17" s="492" t="str">
        <f>IF(AQ17=1,"Insignificante",IF(AQ17=2,"Menor",IF(AQ17=3,"Moderado",IF(AQ17=4,"Mayor","Catastrófico"))))</f>
        <v>Moderado</v>
      </c>
      <c r="AS17" s="493">
        <f>_xlfn.NUMBERVALUE(CONCATENATE(AO17,AQ17),"##")</f>
        <v>13</v>
      </c>
      <c r="AT17" s="494" t="str">
        <f>VLOOKUP(AS17,Datos!$I$37:$J$61,2,FALSE)</f>
        <v>MODERADO</v>
      </c>
      <c r="AU17" s="186" t="s">
        <v>325</v>
      </c>
      <c r="AV17" s="187" t="s">
        <v>326</v>
      </c>
      <c r="AW17" s="187" t="s">
        <v>327</v>
      </c>
      <c r="AX17" s="188" t="s">
        <v>4</v>
      </c>
      <c r="AY17" s="188" t="s">
        <v>5</v>
      </c>
      <c r="AZ17" s="188" t="s">
        <v>3</v>
      </c>
      <c r="BA17" s="188" t="s">
        <v>31</v>
      </c>
      <c r="BB17" s="185" t="s">
        <v>7</v>
      </c>
      <c r="BC17" s="145">
        <f>IF(AX17=Datos!$C$63,Datos!$C$73,IF(AX17=Datos!$C$64,Datos!$C$74,IF(AX17=Datos!$C$65,Datos!$C$75,"Revisar")))+IF(AY17=Datos!$D$63,Datos!$D$73,IF(AY17=Datos!$D$64,Datos!$D$74,"Revisar"))+IF(AZ17=Datos!$E$63,Datos!$E$73,IF(AZ17=Datos!$E$64,Datos!$E$74,"Revisar"))+IF(BB17=Datos!$G$63,Datos!$G$73,IF(BB17=Datos!$G$64,Datos!$G$74,IF(BB17=Datos!$G$65,Datos!$G$75,"Revisar")))</f>
        <v>0.65</v>
      </c>
      <c r="BD17" s="145">
        <f>IF(AX17=Datos!$C$65,BC17,0)</f>
        <v>0</v>
      </c>
      <c r="BE17" s="145">
        <f>IF(OR(AX17=Datos!$C$63,AX17=Datos!$C$64),BC17,0)</f>
        <v>0.65</v>
      </c>
      <c r="BF17" s="447">
        <f>IF(ROUND(AO17-SUM(BE17:BE20),0)&lt;=0,1,ROUND(AO17-SUM(BE17:BE20),0))</f>
        <v>1</v>
      </c>
      <c r="BG17" s="491" t="str">
        <f>IF(E17="Corrupción",(IF(BF17=1,"Rara Vez",IF(BF17=2,"Improbable",IF(BF17=3,"Posible",IF(BF17=4,"Probable","Seguro"))))),IF(BF17=1,"Muy Baja",IF(BF17=2,"Baja",IF(BF17=3,"Media",IF(BF17=4,"Alta","Muy Alta")))))</f>
        <v>Muy Baja</v>
      </c>
      <c r="BH17" s="447">
        <f>ROUND(AQ17-SUM(BD17:BD20),0)</f>
        <v>3</v>
      </c>
      <c r="BI17" s="447" t="str">
        <f>IF(BH17=1,"Insignificante",IF(BH17=2,"Menor",IF(BH17=3,"Moderado",IF(BH17=4,"Mayor","Catastrófico"))))</f>
        <v>Moderado</v>
      </c>
      <c r="BJ17" s="450">
        <f>_xlfn.NUMBERVALUE(CONCATENATE(BF17,BH17),"##")</f>
        <v>13</v>
      </c>
      <c r="BK17" s="453" t="str">
        <f>+VLOOKUP(BJ17,Datos!$I$37:$J$65,2,FALSE)</f>
        <v>MODERADO</v>
      </c>
      <c r="BL17" s="456" t="s">
        <v>236</v>
      </c>
      <c r="BM17" s="189"/>
      <c r="BN17" s="185"/>
      <c r="BO17" s="185"/>
      <c r="BP17" s="185"/>
      <c r="BQ17" s="190"/>
    </row>
    <row r="18" spans="1:69" ht="125.5" customHeight="1" thickBot="1" x14ac:dyDescent="0.4">
      <c r="A18" s="476"/>
      <c r="B18" s="479"/>
      <c r="C18" s="457"/>
      <c r="D18" s="482"/>
      <c r="E18" s="457"/>
      <c r="F18" s="460"/>
      <c r="G18" s="460"/>
      <c r="H18" s="484"/>
      <c r="I18" s="484"/>
      <c r="J18" s="484"/>
      <c r="K18" s="487"/>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3"/>
      <c r="AJ18" s="466"/>
      <c r="AK18" s="466"/>
      <c r="AL18" s="463"/>
      <c r="AM18" s="463"/>
      <c r="AN18" s="463"/>
      <c r="AO18" s="448"/>
      <c r="AP18" s="448"/>
      <c r="AQ18" s="448"/>
      <c r="AR18" s="468"/>
      <c r="AS18" s="470"/>
      <c r="AT18" s="473"/>
      <c r="AU18" s="192" t="s">
        <v>328</v>
      </c>
      <c r="AV18" s="187" t="s">
        <v>326</v>
      </c>
      <c r="AW18" s="193" t="s">
        <v>329</v>
      </c>
      <c r="AX18" s="194" t="s">
        <v>12</v>
      </c>
      <c r="AY18" s="194" t="s">
        <v>5</v>
      </c>
      <c r="AZ18" s="194" t="s">
        <v>11</v>
      </c>
      <c r="BA18" s="194" t="s">
        <v>31</v>
      </c>
      <c r="BB18" s="191" t="s">
        <v>22</v>
      </c>
      <c r="BC18" s="195">
        <f>IF(AX18=Datos!$C$63,Datos!$C$73,IF(AX18=Datos!$C$64,Datos!$C$74,IF(AX18=Datos!$C$65,Datos!$C$75,"Revisar")))+IF(AY18=Datos!$D$63,Datos!$D$73,IF(AY18=Datos!$D$64,Datos!$D$74,"Revisar"))+IF(AZ18=Datos!$E$63,Datos!$E$73,IF(AZ18=Datos!$E$64,Datos!$E$74,"Revisar"))+IF(BB18=Datos!$G$63,Datos!$G$73,IF(BB18=Datos!$G$64,Datos!$G$74,IF(BB18=Datos!$G$65,Datos!$G$75,"Revisar")))</f>
        <v>0.3</v>
      </c>
      <c r="BD18" s="195">
        <f>IF(AX18=Datos!$C$65,BC18,0)</f>
        <v>0</v>
      </c>
      <c r="BE18" s="195">
        <f>IF(OR(AX18=Datos!$C$63,AX18=Datos!$C$64),BC18,0)</f>
        <v>0.3</v>
      </c>
      <c r="BF18" s="448"/>
      <c r="BG18" s="448"/>
      <c r="BH18" s="448"/>
      <c r="BI18" s="448"/>
      <c r="BJ18" s="451"/>
      <c r="BK18" s="454"/>
      <c r="BL18" s="457"/>
      <c r="BM18" s="196" t="s">
        <v>330</v>
      </c>
      <c r="BN18" s="191" t="s">
        <v>331</v>
      </c>
      <c r="BO18" s="228">
        <v>45901</v>
      </c>
      <c r="BP18" s="228">
        <v>45930</v>
      </c>
      <c r="BQ18" s="197" t="s">
        <v>332</v>
      </c>
    </row>
    <row r="19" spans="1:69" ht="15.5" x14ac:dyDescent="0.35">
      <c r="A19" s="476"/>
      <c r="B19" s="479"/>
      <c r="C19" s="457"/>
      <c r="D19" s="482"/>
      <c r="E19" s="457"/>
      <c r="F19" s="460"/>
      <c r="G19" s="460"/>
      <c r="H19" s="484"/>
      <c r="I19" s="484"/>
      <c r="J19" s="484"/>
      <c r="K19" s="487"/>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3"/>
      <c r="AJ19" s="466"/>
      <c r="AK19" s="466"/>
      <c r="AL19" s="463"/>
      <c r="AM19" s="463"/>
      <c r="AN19" s="463"/>
      <c r="AO19" s="448"/>
      <c r="AP19" s="448"/>
      <c r="AQ19" s="448"/>
      <c r="AR19" s="468"/>
      <c r="AS19" s="470"/>
      <c r="AT19" s="473"/>
      <c r="AU19" s="186"/>
      <c r="AV19" s="187"/>
      <c r="AW19" s="187"/>
      <c r="AX19" s="188"/>
      <c r="AY19" s="188"/>
      <c r="AZ19" s="188"/>
      <c r="BA19" s="188"/>
      <c r="BB19" s="185"/>
      <c r="BC19" s="195" t="e">
        <f>IF(AX19=Datos!$C$63,Datos!$C$73,IF(AX19=Datos!$C$64,Datos!$C$74,IF(AX19=Datos!$C$65,Datos!$C$75,"Revisar")))+IF(AY19=Datos!$D$63,Datos!$D$73,IF(AY19=Datos!$D$64,Datos!$D$74,"Revisar"))+IF(AZ19=Datos!$E$63,Datos!$E$73,IF(AZ19=Datos!$E$64,Datos!$E$74,"Revisar"))+IF(BB19=Datos!$G$63,Datos!$G$73,IF(BB19=Datos!$G$64,Datos!$G$74,IF(BB19=Datos!$G$65,Datos!$G$75,"Revisar")))</f>
        <v>#VALUE!</v>
      </c>
      <c r="BD19" s="195">
        <f>IF(AX19=Datos!$C$65,BC19,0)</f>
        <v>0</v>
      </c>
      <c r="BE19" s="195">
        <f>IF(OR(AX19=Datos!$C$63,AX19=Datos!$C$64),BC19,0)</f>
        <v>0</v>
      </c>
      <c r="BF19" s="448"/>
      <c r="BG19" s="448"/>
      <c r="BH19" s="448"/>
      <c r="BI19" s="448"/>
      <c r="BJ19" s="451"/>
      <c r="BK19" s="454"/>
      <c r="BL19" s="457"/>
      <c r="BM19" s="200"/>
      <c r="BN19" s="200"/>
      <c r="BO19" s="200"/>
      <c r="BP19" s="200"/>
      <c r="BQ19" s="201"/>
    </row>
    <row r="20" spans="1:69" ht="16" thickBot="1" x14ac:dyDescent="0.4">
      <c r="A20" s="477"/>
      <c r="B20" s="480"/>
      <c r="C20" s="458"/>
      <c r="D20" s="483"/>
      <c r="E20" s="458"/>
      <c r="F20" s="461"/>
      <c r="G20" s="461"/>
      <c r="H20" s="485"/>
      <c r="I20" s="485"/>
      <c r="J20" s="485"/>
      <c r="K20" s="488"/>
      <c r="L20" s="461"/>
      <c r="M20" s="461"/>
      <c r="N20" s="461"/>
      <c r="O20" s="461"/>
      <c r="P20" s="461"/>
      <c r="Q20" s="461"/>
      <c r="R20" s="461"/>
      <c r="S20" s="461"/>
      <c r="T20" s="461"/>
      <c r="U20" s="461"/>
      <c r="V20" s="461"/>
      <c r="W20" s="461"/>
      <c r="X20" s="461"/>
      <c r="Y20" s="461"/>
      <c r="Z20" s="461"/>
      <c r="AA20" s="461"/>
      <c r="AB20" s="461"/>
      <c r="AC20" s="461"/>
      <c r="AD20" s="461"/>
      <c r="AE20" s="461"/>
      <c r="AF20" s="461"/>
      <c r="AG20" s="461"/>
      <c r="AH20" s="461"/>
      <c r="AI20" s="464"/>
      <c r="AJ20" s="467"/>
      <c r="AK20" s="467"/>
      <c r="AL20" s="464"/>
      <c r="AM20" s="464"/>
      <c r="AN20" s="464"/>
      <c r="AO20" s="449"/>
      <c r="AP20" s="449"/>
      <c r="AQ20" s="449"/>
      <c r="AR20" s="469"/>
      <c r="AS20" s="471"/>
      <c r="AT20" s="474"/>
      <c r="AU20" s="192"/>
      <c r="AV20" s="193"/>
      <c r="AW20" s="193"/>
      <c r="AX20" s="194"/>
      <c r="AY20" s="194"/>
      <c r="AZ20" s="194"/>
      <c r="BA20" s="194"/>
      <c r="BB20" s="191"/>
      <c r="BC20" s="206" t="e">
        <f>IF(AX20=Datos!$C$63,Datos!$C$73,IF(AX20=Datos!$C$64,Datos!$C$74,IF(AX20=Datos!$C$65,Datos!$C$75,"Revisar")))+IF(AY20=Datos!$D$63,Datos!$D$73,IF(AY20=Datos!$D$64,Datos!$D$74,"Revisar"))+IF(AZ20=Datos!$E$63,Datos!$E$73,IF(AZ20=Datos!$E$64,Datos!$E$74,"Revisar"))+IF(BB20=Datos!$G$63,Datos!$G$73,IF(BB20=Datos!$G$64,Datos!$G$74,IF(BB20=Datos!$G$65,Datos!$G$75,"Revisar")))</f>
        <v>#VALUE!</v>
      </c>
      <c r="BD20" s="206">
        <f>IF(AX20=Datos!$C$65,BC20,0)</f>
        <v>0</v>
      </c>
      <c r="BE20" s="206">
        <f>IF(OR(AX20=Datos!$C$63,AX20=Datos!$C$64),BC20,0)</f>
        <v>0</v>
      </c>
      <c r="BF20" s="449"/>
      <c r="BG20" s="449"/>
      <c r="BH20" s="449"/>
      <c r="BI20" s="449"/>
      <c r="BJ20" s="452"/>
      <c r="BK20" s="455"/>
      <c r="BL20" s="458"/>
      <c r="BM20" s="207"/>
      <c r="BN20" s="207"/>
      <c r="BO20" s="207"/>
      <c r="BP20" s="207"/>
      <c r="BQ20" s="208"/>
    </row>
    <row r="21" spans="1:69" s="138" customFormat="1" ht="149.15" customHeight="1" x14ac:dyDescent="0.3">
      <c r="A21" s="496">
        <v>2</v>
      </c>
      <c r="B21" s="497" t="s">
        <v>273</v>
      </c>
      <c r="C21" s="498" t="s">
        <v>153</v>
      </c>
      <c r="D21" s="499" t="s">
        <v>183</v>
      </c>
      <c r="E21" s="498" t="s">
        <v>126</v>
      </c>
      <c r="F21" s="495" t="s">
        <v>1</v>
      </c>
      <c r="G21" s="495" t="s">
        <v>70</v>
      </c>
      <c r="H21" s="500" t="s">
        <v>333</v>
      </c>
      <c r="I21" s="500" t="s">
        <v>334</v>
      </c>
      <c r="J21" s="500" t="s">
        <v>335</v>
      </c>
      <c r="K21" s="501" t="str">
        <f>CONCATENATE(H21," ",I21," ",J21)</f>
        <v>Posibilidad de afectación operacional y reputacional por seguimiento de la planeación estratégica inoportuna o que no genere información de calidad para la toma de decisiones debido a que se emitan instrumentos (tablero dinámico de seguimiento e informe de planeación institucional) de manera inoportuna o que no tengan la calidad requerida</v>
      </c>
      <c r="L21" s="495" t="s">
        <v>0</v>
      </c>
      <c r="M21" s="495" t="s">
        <v>125</v>
      </c>
      <c r="N21" s="495" t="s">
        <v>79</v>
      </c>
      <c r="O21" s="495" t="s">
        <v>79</v>
      </c>
      <c r="P21" s="495"/>
      <c r="Q21" s="495"/>
      <c r="R21" s="495"/>
      <c r="S21" s="495"/>
      <c r="T21" s="495"/>
      <c r="U21" s="495"/>
      <c r="V21" s="495"/>
      <c r="W21" s="495"/>
      <c r="X21" s="495"/>
      <c r="Y21" s="495"/>
      <c r="Z21" s="495"/>
      <c r="AA21" s="495"/>
      <c r="AB21" s="495"/>
      <c r="AC21" s="495"/>
      <c r="AD21" s="495"/>
      <c r="AE21" s="495"/>
      <c r="AF21" s="495"/>
      <c r="AG21" s="495"/>
      <c r="AH21" s="495"/>
      <c r="AI21" s="489">
        <f>COUNTIF(P21:AH24,"Si")</f>
        <v>0</v>
      </c>
      <c r="AJ21" s="490">
        <f>IF((COUNTIF(O21:AH24,"Si"))&lt;=0,0,(IF((COUNTIF(O21:AH24,"Si"))&lt;=5,3,(IF(COUNTIF(O21:AH24,"Si")&lt;=11,4,5)))))</f>
        <v>0</v>
      </c>
      <c r="AK21" s="490">
        <f>IF((COUNTIF(O21:AH24,"Si"))&lt;=0,0,(IF((COUNTIF(O21:AH24,"Si"))&lt;=5,"MODERADO",(IF(COUNTIF(O21:AH24,"Si")&lt;=11,"ALTO","EXTREMO")))))</f>
        <v>0</v>
      </c>
      <c r="AL21" s="489">
        <v>4</v>
      </c>
      <c r="AM21" s="489"/>
      <c r="AN21" s="489" t="str">
        <f t="shared" ref="AN21" si="3">IF(AM21="Rara vez",1,(IF(AM21="Improbable",2,(IF(AM21="Posible",3,IF(AM21="Probable",4,IF(AM21="Seguro",5,"Revisar")))))))</f>
        <v>Revisar</v>
      </c>
      <c r="AO21" s="491">
        <f t="shared" ref="AO21" si="4">IF(E21="Corrupción",AN21,IF(AL21&lt;=2,1,IF(AL21&lt;=24,2,IF(AL21&lt;=500,3,IF(AL21&lt;=5000,4,IF(AL21&gt;5000,5,"Revisar"))))))</f>
        <v>2</v>
      </c>
      <c r="AP21" s="491" t="str">
        <f t="shared" ref="AP21" si="5">IF(E21="Corrupción",(IF(AO21=1,"Rara Vez",IF(AO21=2,"Improbable",IF(AO21=3,"Posible",IF(AO21=4,"Probable",IF(AO21=5,"Seguro","Revisar")))))),IF(AO21=1,"Muy Baja",IF(AO21=2,"Baja",IF(AO21=3,"Media",IF(AO21=4,"Alta","Muy Alta")))))</f>
        <v>Baja</v>
      </c>
      <c r="AQ21" s="491">
        <f>IF(E21="Corrupción",AJ21,(ROUND(((VLOOKUP(M21,Datos!$B$25:$C$29,2,FALSE)*Datos!$B$32)+(VLOOKUP(N21,Datos!$B$25:$C$29,2,FALSE)*Datos!$C$32)+(VLOOKUP(O21,Datos!$B$25:$C$29,2,FALSE)*Datos!$D$32))*5,0)))</f>
        <v>2</v>
      </c>
      <c r="AR21" s="492" t="str">
        <f>IF(AQ21=1,"Insignificante",IF(AQ21=2,"Menor",IF(AQ21=3,"Moderado",IF(AQ21=4,"Mayor","Catastrófico"))))</f>
        <v>Menor</v>
      </c>
      <c r="AS21" s="493">
        <f>_xlfn.NUMBERVALUE(CONCATENATE(AO21,AQ21),"##")</f>
        <v>22</v>
      </c>
      <c r="AT21" s="494" t="str">
        <f>VLOOKUP(AS21,Datos!$I$37:$J$61,2,FALSE)</f>
        <v>MODERADO</v>
      </c>
      <c r="AU21" s="186" t="s">
        <v>336</v>
      </c>
      <c r="AV21" s="187" t="s">
        <v>326</v>
      </c>
      <c r="AW21" s="187" t="s">
        <v>337</v>
      </c>
      <c r="AX21" s="188" t="s">
        <v>4</v>
      </c>
      <c r="AY21" s="188" t="s">
        <v>5</v>
      </c>
      <c r="AZ21" s="188" t="s">
        <v>3</v>
      </c>
      <c r="BA21" s="188" t="s">
        <v>28</v>
      </c>
      <c r="BB21" s="185" t="s">
        <v>7</v>
      </c>
      <c r="BC21" s="145">
        <f>IF(AX21=Datos!$C$63,Datos!$C$73,IF(AX21=Datos!$C$64,Datos!$C$74,IF(AX21=Datos!$C$65,Datos!$C$75,"Revisar")))+IF(AY21=Datos!$D$63,Datos!$D$73,IF(AY21=Datos!$D$64,Datos!$D$74,"Revisar"))+IF(AZ21=Datos!$E$63,Datos!$E$73,IF(AZ21=Datos!$E$64,Datos!$E$74,"Revisar"))+IF(BB21=Datos!$G$63,Datos!$G$73,IF(BB21=Datos!$G$64,Datos!$G$74,IF(BB21=Datos!$G$65,Datos!$G$75,"Revisar")))</f>
        <v>0.65</v>
      </c>
      <c r="BD21" s="145">
        <f>IF(AX21=Datos!$C$65,BC21,0)</f>
        <v>0</v>
      </c>
      <c r="BE21" s="145">
        <f>IF(OR(AX21=Datos!$C$63,AX21=Datos!$C$64),BC21,0)</f>
        <v>0.65</v>
      </c>
      <c r="BF21" s="447">
        <f>IF(ROUND(AO21-SUM(BE21:BE24),0)&lt;=0,1,ROUND(AO21-SUM(BE21:BE24),0))</f>
        <v>1</v>
      </c>
      <c r="BG21" s="491" t="str">
        <f>IF(E21="Corrupción",(IF(BF21=1,"Rara Vez",IF(BF21=2,"Improbable",IF(BF21=3,"Posible",IF(BF21=4,"Probable","Seguro"))))),IF(BF21=1,"Muy Baja",IF(BF21=2,"Baja",IF(BF21=3,"Media",IF(BF21=4,"Alta","Muy Alta")))))</f>
        <v>Muy Baja</v>
      </c>
      <c r="BH21" s="447">
        <f>ROUND(AQ21-SUM(BD21:BD24),0)</f>
        <v>2</v>
      </c>
      <c r="BI21" s="447" t="str">
        <f>IF(BH21=1,"Insignificante",IF(BH21=2,"Menor",IF(BH21=3,"Moderado",IF(BH21=4,"Mayor","Catastrófico"))))</f>
        <v>Menor</v>
      </c>
      <c r="BJ21" s="450">
        <f>_xlfn.NUMBERVALUE(CONCATENATE(BF21,BH21),"##")</f>
        <v>12</v>
      </c>
      <c r="BK21" s="453" t="str">
        <f>+VLOOKUP(BJ21,Datos!$I$37:$J$65,2,FALSE)</f>
        <v>BAJO</v>
      </c>
      <c r="BL21" s="456" t="s">
        <v>233</v>
      </c>
      <c r="BM21" s="189"/>
      <c r="BN21" s="185"/>
      <c r="BO21" s="185"/>
      <c r="BP21" s="185"/>
      <c r="BQ21" s="190"/>
    </row>
    <row r="22" spans="1:69" ht="139.5" x14ac:dyDescent="0.35">
      <c r="A22" s="476"/>
      <c r="B22" s="479"/>
      <c r="C22" s="457"/>
      <c r="D22" s="482"/>
      <c r="E22" s="457"/>
      <c r="F22" s="460"/>
      <c r="G22" s="460"/>
      <c r="H22" s="484"/>
      <c r="I22" s="484"/>
      <c r="J22" s="484"/>
      <c r="K22" s="487"/>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3"/>
      <c r="AJ22" s="466"/>
      <c r="AK22" s="466"/>
      <c r="AL22" s="463"/>
      <c r="AM22" s="463"/>
      <c r="AN22" s="463"/>
      <c r="AO22" s="448"/>
      <c r="AP22" s="448"/>
      <c r="AQ22" s="448"/>
      <c r="AR22" s="468"/>
      <c r="AS22" s="470"/>
      <c r="AT22" s="473"/>
      <c r="AU22" s="192" t="s">
        <v>338</v>
      </c>
      <c r="AV22" s="193" t="s">
        <v>339</v>
      </c>
      <c r="AW22" s="193" t="s">
        <v>340</v>
      </c>
      <c r="AX22" s="194" t="s">
        <v>4</v>
      </c>
      <c r="AY22" s="194" t="s">
        <v>5</v>
      </c>
      <c r="AZ22" s="194" t="s">
        <v>3</v>
      </c>
      <c r="BA22" s="194" t="s">
        <v>28</v>
      </c>
      <c r="BB22" s="191" t="s">
        <v>7</v>
      </c>
      <c r="BC22" s="195">
        <f>IF(AX22=Datos!$C$63,Datos!$C$73,IF(AX22=Datos!$C$64,Datos!$C$74,IF(AX22=Datos!$C$65,Datos!$C$75,"Revisar")))+IF(AY22=Datos!$D$63,Datos!$D$73,IF(AY22=Datos!$D$64,Datos!$D$74,"Revisar"))+IF(AZ22=Datos!$E$63,Datos!$E$73,IF(AZ22=Datos!$E$64,Datos!$E$74,"Revisar"))+IF(BB22=Datos!$G$63,Datos!$G$73,IF(BB22=Datos!$G$64,Datos!$G$74,IF(BB22=Datos!$G$65,Datos!$G$75,"Revisar")))</f>
        <v>0.65</v>
      </c>
      <c r="BD22" s="195">
        <f>IF(AX22=Datos!$C$65,BC22,0)</f>
        <v>0</v>
      </c>
      <c r="BE22" s="195">
        <f>IF(OR(AX22=Datos!$C$63,AX22=Datos!$C$64),BC22,0)</f>
        <v>0.65</v>
      </c>
      <c r="BF22" s="448"/>
      <c r="BG22" s="448"/>
      <c r="BH22" s="448"/>
      <c r="BI22" s="448"/>
      <c r="BJ22" s="451"/>
      <c r="BK22" s="454"/>
      <c r="BL22" s="457"/>
      <c r="BM22" s="196"/>
      <c r="BN22" s="191"/>
      <c r="BO22" s="191"/>
      <c r="BP22" s="191"/>
      <c r="BQ22" s="197"/>
    </row>
    <row r="23" spans="1:69" ht="65.5" customHeight="1" x14ac:dyDescent="0.35">
      <c r="A23" s="476"/>
      <c r="B23" s="479"/>
      <c r="C23" s="457"/>
      <c r="D23" s="482"/>
      <c r="E23" s="457"/>
      <c r="F23" s="460"/>
      <c r="G23" s="460"/>
      <c r="H23" s="484"/>
      <c r="I23" s="484"/>
      <c r="J23" s="484"/>
      <c r="K23" s="487"/>
      <c r="L23" s="460"/>
      <c r="M23" s="460"/>
      <c r="N23" s="460"/>
      <c r="O23" s="460"/>
      <c r="P23" s="460"/>
      <c r="Q23" s="460"/>
      <c r="R23" s="460"/>
      <c r="S23" s="460"/>
      <c r="T23" s="460"/>
      <c r="U23" s="460"/>
      <c r="V23" s="460"/>
      <c r="W23" s="460"/>
      <c r="X23" s="460"/>
      <c r="Y23" s="460"/>
      <c r="Z23" s="460"/>
      <c r="AA23" s="460"/>
      <c r="AB23" s="460"/>
      <c r="AC23" s="460"/>
      <c r="AD23" s="460"/>
      <c r="AE23" s="460"/>
      <c r="AF23" s="460"/>
      <c r="AG23" s="460"/>
      <c r="AH23" s="460"/>
      <c r="AI23" s="463"/>
      <c r="AJ23" s="466"/>
      <c r="AK23" s="466"/>
      <c r="AL23" s="463"/>
      <c r="AM23" s="463"/>
      <c r="AN23" s="463"/>
      <c r="AO23" s="448"/>
      <c r="AP23" s="448"/>
      <c r="AQ23" s="448"/>
      <c r="AR23" s="468"/>
      <c r="AS23" s="470"/>
      <c r="AT23" s="473"/>
      <c r="AU23" s="229"/>
      <c r="AV23" s="193"/>
      <c r="AW23" s="193"/>
      <c r="AX23" s="194"/>
      <c r="AY23" s="194"/>
      <c r="AZ23" s="194"/>
      <c r="BA23" s="194"/>
      <c r="BB23" s="191"/>
      <c r="BC23" s="195" t="e">
        <f>IF(AX23=Datos!$C$63,Datos!$C$73,IF(AX23=Datos!$C$64,Datos!$C$74,IF(AX23=Datos!$C$65,Datos!$C$75,"Revisar")))+IF(AY23=Datos!$D$63,Datos!$D$73,IF(AY23=Datos!$D$64,Datos!$D$74,"Revisar"))+IF(AZ23=Datos!$E$63,Datos!$E$73,IF(AZ23=Datos!$E$64,Datos!$E$74,"Revisar"))+IF(BB23=Datos!$G$63,Datos!$G$73,IF(BB23=Datos!$G$64,Datos!$G$74,IF(BB23=Datos!$G$65,Datos!$G$75,"Revisar")))</f>
        <v>#VALUE!</v>
      </c>
      <c r="BD23" s="195">
        <f>IF(AX23=Datos!$C$65,BC23,0)</f>
        <v>0</v>
      </c>
      <c r="BE23" s="195">
        <f>IF(OR(AX23=Datos!$C$63,AX23=Datos!$C$64),BC23,0)</f>
        <v>0</v>
      </c>
      <c r="BF23" s="448"/>
      <c r="BG23" s="448"/>
      <c r="BH23" s="448"/>
      <c r="BI23" s="448"/>
      <c r="BJ23" s="451"/>
      <c r="BK23" s="454"/>
      <c r="BL23" s="457"/>
      <c r="BM23" s="200"/>
      <c r="BN23" s="200"/>
      <c r="BO23" s="200"/>
      <c r="BP23" s="200"/>
      <c r="BQ23" s="201"/>
    </row>
    <row r="24" spans="1:69" ht="43.5" customHeight="1" thickBot="1" x14ac:dyDescent="0.4">
      <c r="A24" s="563"/>
      <c r="B24" s="564"/>
      <c r="C24" s="547"/>
      <c r="D24" s="565"/>
      <c r="E24" s="547"/>
      <c r="F24" s="566"/>
      <c r="G24" s="566"/>
      <c r="H24" s="484"/>
      <c r="I24" s="484"/>
      <c r="J24" s="484"/>
      <c r="K24" s="568"/>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42"/>
      <c r="AJ24" s="654"/>
      <c r="AK24" s="654"/>
      <c r="AL24" s="542"/>
      <c r="AM24" s="542"/>
      <c r="AN24" s="542"/>
      <c r="AO24" s="543"/>
      <c r="AP24" s="543"/>
      <c r="AQ24" s="543"/>
      <c r="AR24" s="468"/>
      <c r="AS24" s="470"/>
      <c r="AT24" s="544"/>
      <c r="AU24" s="230"/>
      <c r="AV24" s="226"/>
      <c r="AW24" s="226"/>
      <c r="AX24" s="221"/>
      <c r="AY24" s="221"/>
      <c r="AZ24" s="221"/>
      <c r="BA24" s="221"/>
      <c r="BB24" s="220"/>
      <c r="BC24" s="211" t="e">
        <f>IF(AX24=Datos!$C$63,Datos!$C$73,IF(AX24=Datos!$C$64,Datos!$C$74,IF(AX24=Datos!$C$65,Datos!$C$75,"Revisar")))+IF(AY24=Datos!$D$63,Datos!$D$73,IF(AY24=Datos!$D$64,Datos!$D$74,"Revisar"))+IF(AZ24=Datos!$E$63,Datos!$E$73,IF(AZ24=Datos!$E$64,Datos!$E$74,"Revisar"))+IF(BB24=Datos!$G$63,Datos!$G$73,IF(BB24=Datos!$G$64,Datos!$G$74,IF(BB24=Datos!$G$65,Datos!$G$75,"Revisar")))</f>
        <v>#VALUE!</v>
      </c>
      <c r="BD24" s="211">
        <f>IF(AX24=Datos!$C$65,BC24,0)</f>
        <v>0</v>
      </c>
      <c r="BE24" s="211">
        <f>IF(OR(AX24=Datos!$C$63,AX24=Datos!$C$64),BC24,0)</f>
        <v>0</v>
      </c>
      <c r="BF24" s="543"/>
      <c r="BG24" s="543"/>
      <c r="BH24" s="543"/>
      <c r="BI24" s="543"/>
      <c r="BJ24" s="545"/>
      <c r="BK24" s="546"/>
      <c r="BL24" s="547"/>
      <c r="BM24" s="212"/>
      <c r="BN24" s="212"/>
      <c r="BO24" s="212"/>
      <c r="BP24" s="212"/>
      <c r="BQ24" s="213"/>
    </row>
    <row r="25" spans="1:69" s="138" customFormat="1" ht="156" customHeight="1" x14ac:dyDescent="0.3">
      <c r="A25" s="496">
        <v>3</v>
      </c>
      <c r="B25" s="497" t="s">
        <v>273</v>
      </c>
      <c r="C25" s="498" t="s">
        <v>153</v>
      </c>
      <c r="D25" s="499" t="s">
        <v>183</v>
      </c>
      <c r="E25" s="498" t="s">
        <v>126</v>
      </c>
      <c r="F25" s="495" t="s">
        <v>1</v>
      </c>
      <c r="G25" s="495" t="s">
        <v>70</v>
      </c>
      <c r="H25" s="495" t="s">
        <v>333</v>
      </c>
      <c r="I25" s="495" t="s">
        <v>341</v>
      </c>
      <c r="J25" s="495" t="s">
        <v>342</v>
      </c>
      <c r="K25" s="501" t="str">
        <f>CONCATENATE(H25," ",I25," ",J25)</f>
        <v>Posibilidad de afectación operacional y reputacional por puntuación por debajo de la media del sector del Índice de Desempeño Institucional debido a la no formulación de las acciones de mejora para la implementación de las políticas del MIPG por parte de cada uno de los líderes</v>
      </c>
      <c r="L25" s="495" t="s">
        <v>0</v>
      </c>
      <c r="M25" s="495" t="s">
        <v>125</v>
      </c>
      <c r="N25" s="495" t="s">
        <v>79</v>
      </c>
      <c r="O25" s="495" t="s">
        <v>79</v>
      </c>
      <c r="P25" s="495"/>
      <c r="Q25" s="495"/>
      <c r="R25" s="495"/>
      <c r="S25" s="495"/>
      <c r="T25" s="495"/>
      <c r="U25" s="495"/>
      <c r="V25" s="495"/>
      <c r="W25" s="495"/>
      <c r="X25" s="495"/>
      <c r="Y25" s="495"/>
      <c r="Z25" s="495"/>
      <c r="AA25" s="495"/>
      <c r="AB25" s="495"/>
      <c r="AC25" s="495"/>
      <c r="AD25" s="495"/>
      <c r="AE25" s="495"/>
      <c r="AF25" s="495"/>
      <c r="AG25" s="495"/>
      <c r="AH25" s="495"/>
      <c r="AI25" s="489">
        <f>COUNTIF(P25:AH28,"Si")</f>
        <v>0</v>
      </c>
      <c r="AJ25" s="490">
        <f>IF((COUNTIF(O25:AH28,"Si"))&lt;=0,0,(IF((COUNTIF(O25:AH28,"Si"))&lt;=5,3,(IF(COUNTIF(O25:AH28,"Si")&lt;=11,4,5)))))</f>
        <v>0</v>
      </c>
      <c r="AK25" s="490">
        <f>IF((COUNTIF(O25:AH28,"Si"))&lt;=0,0,(IF((COUNTIF(O25:AH28,"Si"))&lt;=5,"MODERADO",(IF(COUNTIF(O25:AH28,"Si")&lt;=11,"ALTO","EXTREMO")))))</f>
        <v>0</v>
      </c>
      <c r="AL25" s="489">
        <v>1</v>
      </c>
      <c r="AM25" s="489"/>
      <c r="AN25" s="489" t="str">
        <f t="shared" ref="AN25" si="6">IF(AM25="Rara vez",1,(IF(AM25="Improbable",2,(IF(AM25="Posible",3,IF(AM25="Probable",4,IF(AM25="Seguro",5,"Revisar")))))))</f>
        <v>Revisar</v>
      </c>
      <c r="AO25" s="491">
        <f t="shared" ref="AO25" si="7">IF(E25="Corrupción",AN25,IF(AL25&lt;=2,1,IF(AL25&lt;=24,2,IF(AL25&lt;=500,3,IF(AL25&lt;=5000,4,IF(AL25&gt;5000,5,"Revisar"))))))</f>
        <v>1</v>
      </c>
      <c r="AP25" s="491" t="str">
        <f t="shared" ref="AP25" si="8">IF(E25="Corrupción",(IF(AO25=1,"Rara Vez",IF(AO25=2,"Improbable",IF(AO25=3,"Posible",IF(AO25=4,"Probable",IF(AO25=5,"Seguro","Revisar")))))),IF(AO25=1,"Muy Baja",IF(AO25=2,"Baja",IF(AO25=3,"Media",IF(AO25=4,"Alta","Muy Alta")))))</f>
        <v>Muy Baja</v>
      </c>
      <c r="AQ25" s="491">
        <f>IF(E25="Corrupción",AJ25,(ROUND(((VLOOKUP(M25,Datos!$B$25:$C$29,2,FALSE)*Datos!$B$32)+(VLOOKUP(N25,Datos!$B$25:$C$29,2,FALSE)*Datos!$C$32)+(VLOOKUP(O25,Datos!$B$25:$C$29,2,FALSE)*Datos!$D$32))*5,0)))</f>
        <v>2</v>
      </c>
      <c r="AR25" s="491" t="str">
        <f>IF(AQ25=1,"Insignificante",IF(AQ25=2,"Menor",IF(AQ25=3,"Moderado",IF(AQ25=4,"Mayor","Catastrófico"))))</f>
        <v>Menor</v>
      </c>
      <c r="AS25" s="502">
        <f>_xlfn.NUMBERVALUE(CONCATENATE(AO25,AQ25),"##")</f>
        <v>12</v>
      </c>
      <c r="AT25" s="494" t="str">
        <f>VLOOKUP(AS25,Datos!$I$37:$J$61,2,FALSE)</f>
        <v>BAJO</v>
      </c>
      <c r="AU25" s="186" t="s">
        <v>343</v>
      </c>
      <c r="AV25" s="187" t="s">
        <v>339</v>
      </c>
      <c r="AW25" s="187" t="s">
        <v>344</v>
      </c>
      <c r="AX25" s="188" t="s">
        <v>20</v>
      </c>
      <c r="AY25" s="188" t="s">
        <v>5</v>
      </c>
      <c r="AZ25" s="188" t="s">
        <v>3</v>
      </c>
      <c r="BA25" s="188" t="s">
        <v>31</v>
      </c>
      <c r="BB25" s="185" t="s">
        <v>7</v>
      </c>
      <c r="BC25" s="145">
        <f>IF(AX25=Datos!$C$63,Datos!$C$73,IF(AX25=Datos!$C$64,Datos!$C$74,IF(AX25=Datos!$C$65,Datos!$C$75,"Revisar")))+IF(AY25=Datos!$D$63,Datos!$D$73,IF(AY25=Datos!$D$64,Datos!$D$74,"Revisar"))+IF(AZ25=Datos!$E$63,Datos!$E$73,IF(AZ25=Datos!$E$64,Datos!$E$74,"Revisar"))+IF(BB25=Datos!$G$63,Datos!$G$73,IF(BB25=Datos!$G$64,Datos!$G$74,IF(BB25=Datos!$G$65,Datos!$G$75,"Revisar")))</f>
        <v>0.5</v>
      </c>
      <c r="BD25" s="145">
        <f>IF(AX25=Datos!$C$65,BC25,0)</f>
        <v>0.5</v>
      </c>
      <c r="BE25" s="145">
        <f>IF(OR(AX25=Datos!$C$63,AX25=Datos!$C$64),BC25,0)</f>
        <v>0</v>
      </c>
      <c r="BF25" s="491">
        <f>IF(ROUND(AO25-SUM(BE25:BE28),0)&lt;=0,1,ROUND(AO25-SUM(BE25:BE28),0))</f>
        <v>1</v>
      </c>
      <c r="BG25" s="491" t="str">
        <f>IF(E25="Corrupción",(IF(BF25=1,"Rara Vez",IF(BF25=2,"Improbable",IF(BF25=3,"Posible",IF(BF25=4,"Probable","Seguro"))))),IF(BF25=1,"Muy Baja",IF(BF25=2,"Baja",IF(BF25=3,"Media",IF(BF25=4,"Alta","Muy Alta")))))</f>
        <v>Muy Baja</v>
      </c>
      <c r="BH25" s="491">
        <f>ROUND(AQ25-SUM(BD25:BD28),0)</f>
        <v>2</v>
      </c>
      <c r="BI25" s="491" t="str">
        <f>IF(BH25=1,"Insignificante",IF(BH25=2,"Menor",IF(BH25=3,"Moderado",IF(BH25=4,"Mayor","Catastrófico"))))</f>
        <v>Menor</v>
      </c>
      <c r="BJ25" s="505">
        <f>_xlfn.NUMBERVALUE(CONCATENATE(BF25,BH25),"##")</f>
        <v>12</v>
      </c>
      <c r="BK25" s="506" t="str">
        <f>+VLOOKUP(BJ25,Datos!$I$37:$J$65,2,FALSE)</f>
        <v>BAJO</v>
      </c>
      <c r="BL25" s="498" t="s">
        <v>233</v>
      </c>
      <c r="BM25" s="189"/>
      <c r="BN25" s="185"/>
      <c r="BO25" s="185"/>
      <c r="BP25" s="185"/>
      <c r="BQ25" s="190"/>
    </row>
    <row r="26" spans="1:69" ht="120" customHeight="1" x14ac:dyDescent="0.35">
      <c r="A26" s="476"/>
      <c r="B26" s="479"/>
      <c r="C26" s="457"/>
      <c r="D26" s="482"/>
      <c r="E26" s="457"/>
      <c r="F26" s="460"/>
      <c r="G26" s="460"/>
      <c r="H26" s="460"/>
      <c r="I26" s="460"/>
      <c r="J26" s="460"/>
      <c r="K26" s="487"/>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3"/>
      <c r="AJ26" s="466"/>
      <c r="AK26" s="466"/>
      <c r="AL26" s="463"/>
      <c r="AM26" s="463"/>
      <c r="AN26" s="463"/>
      <c r="AO26" s="448"/>
      <c r="AP26" s="448"/>
      <c r="AQ26" s="448"/>
      <c r="AR26" s="448"/>
      <c r="AS26" s="503"/>
      <c r="AT26" s="473"/>
      <c r="AU26" s="192"/>
      <c r="AV26" s="193"/>
      <c r="AW26" s="193"/>
      <c r="AX26" s="194"/>
      <c r="AY26" s="194"/>
      <c r="AZ26" s="194"/>
      <c r="BA26" s="194"/>
      <c r="BB26" s="191"/>
      <c r="BC26" s="195" t="e">
        <f>IF(AX26=Datos!$C$63,Datos!$C$73,IF(AX26=Datos!$C$64,Datos!$C$74,IF(AX26=Datos!$C$65,Datos!$C$75,"Revisar")))+IF(AY26=Datos!$D$63,Datos!$D$73,IF(AY26=Datos!$D$64,Datos!$D$74,"Revisar"))+IF(AZ26=Datos!$E$63,Datos!$E$73,IF(AZ26=Datos!$E$64,Datos!$E$74,"Revisar"))+IF(BB26=Datos!$G$63,Datos!$G$73,IF(BB26=Datos!$G$64,Datos!$G$74,IF(BB26=Datos!$G$65,Datos!$G$75,"Revisar")))</f>
        <v>#VALUE!</v>
      </c>
      <c r="BD26" s="195">
        <f>IF(AX26=Datos!$C$65,BC26,0)</f>
        <v>0</v>
      </c>
      <c r="BE26" s="195">
        <f>IF(OR(AX26=Datos!$C$63,AX26=Datos!$C$64),BC26,0)</f>
        <v>0</v>
      </c>
      <c r="BF26" s="448"/>
      <c r="BG26" s="448"/>
      <c r="BH26" s="448"/>
      <c r="BI26" s="448"/>
      <c r="BJ26" s="451"/>
      <c r="BK26" s="454"/>
      <c r="BL26" s="457"/>
      <c r="BM26" s="196"/>
      <c r="BN26" s="191"/>
      <c r="BO26" s="191"/>
      <c r="BP26" s="191"/>
      <c r="BQ26" s="197"/>
    </row>
    <row r="27" spans="1:69" ht="15.5" x14ac:dyDescent="0.35">
      <c r="A27" s="476"/>
      <c r="B27" s="479"/>
      <c r="C27" s="457"/>
      <c r="D27" s="482"/>
      <c r="E27" s="457"/>
      <c r="F27" s="460"/>
      <c r="G27" s="460"/>
      <c r="H27" s="460"/>
      <c r="I27" s="460"/>
      <c r="J27" s="460"/>
      <c r="K27" s="487"/>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3"/>
      <c r="AJ27" s="466"/>
      <c r="AK27" s="466"/>
      <c r="AL27" s="463"/>
      <c r="AM27" s="463"/>
      <c r="AN27" s="463"/>
      <c r="AO27" s="448"/>
      <c r="AP27" s="448"/>
      <c r="AQ27" s="448"/>
      <c r="AR27" s="448"/>
      <c r="AS27" s="503"/>
      <c r="AT27" s="473"/>
      <c r="AU27" s="219"/>
      <c r="AV27" s="193"/>
      <c r="AW27" s="193"/>
      <c r="AX27" s="194"/>
      <c r="AY27" s="194"/>
      <c r="AZ27" s="194"/>
      <c r="BA27" s="194"/>
      <c r="BB27" s="191"/>
      <c r="BC27" s="195" t="e">
        <f>IF(AX27=Datos!$C$63,Datos!$C$73,IF(AX27=Datos!$C$64,Datos!$C$74,IF(AX27=Datos!$C$65,Datos!$C$75,"Revisar")))+IF(AY27=Datos!$D$63,Datos!$D$73,IF(AY27=Datos!$D$64,Datos!$D$74,"Revisar"))+IF(AZ27=Datos!$E$63,Datos!$E$73,IF(AZ27=Datos!$E$64,Datos!$E$74,"Revisar"))+IF(BB27=Datos!$G$63,Datos!$G$73,IF(BB27=Datos!$G$64,Datos!$G$74,IF(BB27=Datos!$G$65,Datos!$G$75,"Revisar")))</f>
        <v>#VALUE!</v>
      </c>
      <c r="BD27" s="195">
        <f>IF(AX27=Datos!$C$65,BC27,0)</f>
        <v>0</v>
      </c>
      <c r="BE27" s="195">
        <f>IF(OR(AX27=Datos!$C$63,AX27=Datos!$C$64),BC27,0)</f>
        <v>0</v>
      </c>
      <c r="BF27" s="448"/>
      <c r="BG27" s="448"/>
      <c r="BH27" s="448"/>
      <c r="BI27" s="448"/>
      <c r="BJ27" s="451"/>
      <c r="BK27" s="454"/>
      <c r="BL27" s="457"/>
      <c r="BM27" s="200"/>
      <c r="BN27" s="200"/>
      <c r="BO27" s="200"/>
      <c r="BP27" s="200"/>
      <c r="BQ27" s="201"/>
    </row>
    <row r="28" spans="1:69" ht="16" thickBot="1" x14ac:dyDescent="0.4">
      <c r="A28" s="477"/>
      <c r="B28" s="480"/>
      <c r="C28" s="458"/>
      <c r="D28" s="483"/>
      <c r="E28" s="458"/>
      <c r="F28" s="461"/>
      <c r="G28" s="461"/>
      <c r="H28" s="461"/>
      <c r="I28" s="461"/>
      <c r="J28" s="461"/>
      <c r="K28" s="488"/>
      <c r="L28" s="461"/>
      <c r="M28" s="461"/>
      <c r="N28" s="461"/>
      <c r="O28" s="461"/>
      <c r="P28" s="461"/>
      <c r="Q28" s="461"/>
      <c r="R28" s="461"/>
      <c r="S28" s="461"/>
      <c r="T28" s="461"/>
      <c r="U28" s="461"/>
      <c r="V28" s="461"/>
      <c r="W28" s="461"/>
      <c r="X28" s="461"/>
      <c r="Y28" s="461"/>
      <c r="Z28" s="461"/>
      <c r="AA28" s="461"/>
      <c r="AB28" s="461"/>
      <c r="AC28" s="461"/>
      <c r="AD28" s="461"/>
      <c r="AE28" s="461"/>
      <c r="AF28" s="461"/>
      <c r="AG28" s="461"/>
      <c r="AH28" s="461"/>
      <c r="AI28" s="464"/>
      <c r="AJ28" s="467"/>
      <c r="AK28" s="467"/>
      <c r="AL28" s="464"/>
      <c r="AM28" s="464"/>
      <c r="AN28" s="464"/>
      <c r="AO28" s="449"/>
      <c r="AP28" s="449"/>
      <c r="AQ28" s="449"/>
      <c r="AR28" s="449"/>
      <c r="AS28" s="504"/>
      <c r="AT28" s="474"/>
      <c r="AU28" s="224"/>
      <c r="AV28" s="204"/>
      <c r="AW28" s="204"/>
      <c r="AX28" s="205"/>
      <c r="AY28" s="205"/>
      <c r="AZ28" s="205"/>
      <c r="BA28" s="205"/>
      <c r="BB28" s="202"/>
      <c r="BC28" s="206" t="e">
        <f>IF(AX28=Datos!$C$63,Datos!$C$73,IF(AX28=Datos!$C$64,Datos!$C$74,IF(AX28=Datos!$C$65,Datos!$C$75,"Revisar")))+IF(AY28=Datos!$D$63,Datos!$D$73,IF(AY28=Datos!$D$64,Datos!$D$74,"Revisar"))+IF(AZ28=Datos!$E$63,Datos!$E$73,IF(AZ28=Datos!$E$64,Datos!$E$74,"Revisar"))+IF(BB28=Datos!$G$63,Datos!$G$73,IF(BB28=Datos!$G$64,Datos!$G$74,IF(BB28=Datos!$G$65,Datos!$G$75,"Revisar")))</f>
        <v>#VALUE!</v>
      </c>
      <c r="BD28" s="206">
        <f>IF(AX28=Datos!$C$65,BC28,0)</f>
        <v>0</v>
      </c>
      <c r="BE28" s="206">
        <f>IF(OR(AX28=Datos!$C$63,AX28=Datos!$C$64),BC28,0)</f>
        <v>0</v>
      </c>
      <c r="BF28" s="449"/>
      <c r="BG28" s="449"/>
      <c r="BH28" s="449"/>
      <c r="BI28" s="449"/>
      <c r="BJ28" s="452"/>
      <c r="BK28" s="455"/>
      <c r="BL28" s="458"/>
      <c r="BM28" s="207"/>
      <c r="BN28" s="207"/>
      <c r="BO28" s="207"/>
      <c r="BP28" s="207"/>
      <c r="BQ28" s="208"/>
    </row>
    <row r="29" spans="1:69" s="138" customFormat="1" ht="201.5" x14ac:dyDescent="0.3">
      <c r="A29" s="514">
        <v>4</v>
      </c>
      <c r="B29" s="478" t="s">
        <v>273</v>
      </c>
      <c r="C29" s="456" t="s">
        <v>153</v>
      </c>
      <c r="D29" s="481" t="s">
        <v>183</v>
      </c>
      <c r="E29" s="456" t="s">
        <v>126</v>
      </c>
      <c r="F29" s="459" t="s">
        <v>1</v>
      </c>
      <c r="G29" s="459" t="s">
        <v>70</v>
      </c>
      <c r="H29" s="484" t="s">
        <v>333</v>
      </c>
      <c r="I29" s="484" t="s">
        <v>345</v>
      </c>
      <c r="J29" s="484" t="s">
        <v>346</v>
      </c>
      <c r="K29" s="486" t="str">
        <f>CONCATENATE(H29," ",I29," ",J29)</f>
        <v>Posibilidad de afectación operacional y reputacional por incumplimiento en las metas y objetivos ambientales de la entidad debido a la falta de seguimiento a los indicadores establecidos en los programas ambientales</v>
      </c>
      <c r="L29" s="459" t="s">
        <v>0</v>
      </c>
      <c r="M29" s="459" t="s">
        <v>125</v>
      </c>
      <c r="N29" s="459" t="s">
        <v>79</v>
      </c>
      <c r="O29" s="459" t="s">
        <v>79</v>
      </c>
      <c r="P29" s="459"/>
      <c r="Q29" s="459"/>
      <c r="R29" s="459"/>
      <c r="S29" s="459"/>
      <c r="T29" s="459"/>
      <c r="U29" s="459"/>
      <c r="V29" s="459"/>
      <c r="W29" s="459"/>
      <c r="X29" s="459"/>
      <c r="Y29" s="459"/>
      <c r="Z29" s="459"/>
      <c r="AA29" s="459"/>
      <c r="AB29" s="459"/>
      <c r="AC29" s="459"/>
      <c r="AD29" s="459"/>
      <c r="AE29" s="459"/>
      <c r="AF29" s="459"/>
      <c r="AG29" s="459"/>
      <c r="AH29" s="459"/>
      <c r="AI29" s="462">
        <f>COUNTIF(P29:AH32,"Si")</f>
        <v>0</v>
      </c>
      <c r="AJ29" s="465">
        <f>IF((COUNTIF(O29:AH32,"Si"))&lt;=0,0,(IF((COUNTIF(O29:AH32,"Si"))&lt;=5,3,(IF(COUNTIF(O29:AH32,"Si")&lt;=11,4,5)))))</f>
        <v>0</v>
      </c>
      <c r="AK29" s="465">
        <f>IF((COUNTIF(O29:AH32,"Si"))&lt;=0,0,(IF((COUNTIF(O29:AH32,"Si"))&lt;=5,"MODERADO",(IF(COUNTIF(O29:AH32,"Si")&lt;=11,"ALTO","EXTREMO")))))</f>
        <v>0</v>
      </c>
      <c r="AL29" s="462">
        <v>4</v>
      </c>
      <c r="AM29" s="462"/>
      <c r="AN29" s="462" t="str">
        <f t="shared" ref="AN29" si="9">IF(AM29="Rara vez",1,(IF(AM29="Improbable",2,(IF(AM29="Posible",3,IF(AM29="Probable",4,IF(AM29="Seguro",5,"Revisar")))))))</f>
        <v>Revisar</v>
      </c>
      <c r="AO29" s="447">
        <f t="shared" ref="AO29" si="10">IF(E29="Corrupción",AN29,IF(AL29&lt;=2,1,IF(AL29&lt;=24,2,IF(AL29&lt;=500,3,IF(AL29&lt;=5000,4,IF(AL29&gt;5000,5,"Revisar"))))))</f>
        <v>2</v>
      </c>
      <c r="AP29" s="447" t="str">
        <f t="shared" ref="AP29" si="11">IF(E29="Corrupción",(IF(AO29=1,"Rara Vez",IF(AO29=2,"Improbable",IF(AO29=3,"Posible",IF(AO29=4,"Probable",IF(AO29=5,"Seguro","Revisar")))))),IF(AO29=1,"Muy Baja",IF(AO29=2,"Baja",IF(AO29=3,"Media",IF(AO29=4,"Alta","Muy Alta")))))</f>
        <v>Baja</v>
      </c>
      <c r="AQ29" s="447">
        <f>IF(E29="Corrupción",AJ29,(ROUND(((VLOOKUP(M29,Datos!$B$25:$C$29,2,FALSE)*Datos!$B$32)+(VLOOKUP(N29,Datos!$B$25:$C$29,2,FALSE)*Datos!$C$32)+(VLOOKUP(O29,Datos!$B$25:$C$29,2,FALSE)*Datos!$D$32))*5,0)))</f>
        <v>2</v>
      </c>
      <c r="AR29" s="468" t="str">
        <f>IF(AQ29=1,"Insignificante",IF(AQ29=2,"Menor",IF(AQ29=3,"Moderado",IF(AQ29=4,"Mayor","Catastrófico"))))</f>
        <v>Menor</v>
      </c>
      <c r="AS29" s="470">
        <f>_xlfn.NUMBERVALUE(CONCATENATE(AO29,AQ29),"##")</f>
        <v>22</v>
      </c>
      <c r="AT29" s="472" t="str">
        <f>VLOOKUP(AS29,Datos!$I$37:$J$61,2,FALSE)</f>
        <v>MODERADO</v>
      </c>
      <c r="AU29" s="215" t="s">
        <v>347</v>
      </c>
      <c r="AV29" s="216" t="s">
        <v>348</v>
      </c>
      <c r="AW29" s="216" t="s">
        <v>349</v>
      </c>
      <c r="AX29" s="217" t="s">
        <v>12</v>
      </c>
      <c r="AY29" s="217" t="s">
        <v>5</v>
      </c>
      <c r="AZ29" s="217" t="s">
        <v>3</v>
      </c>
      <c r="BA29" s="217" t="s">
        <v>28</v>
      </c>
      <c r="BB29" s="214" t="s">
        <v>7</v>
      </c>
      <c r="BC29" s="218">
        <f>IF(AX29=Datos!$C$63,Datos!$C$73,IF(AX29=Datos!$C$64,Datos!$C$74,IF(AX29=Datos!$C$65,Datos!$C$75,"Revisar")))+IF(AY29=Datos!$D$63,Datos!$D$73,IF(AY29=Datos!$D$64,Datos!$D$74,"Revisar"))+IF(AZ29=Datos!$E$63,Datos!$E$73,IF(AZ29=Datos!$E$64,Datos!$E$74,"Revisar"))+IF(BB29=Datos!$G$63,Datos!$G$73,IF(BB29=Datos!$G$64,Datos!$G$74,IF(BB29=Datos!$G$65,Datos!$G$75,"Revisar")))</f>
        <v>0.54999999999999993</v>
      </c>
      <c r="BD29" s="218">
        <f>IF(AX29=Datos!$C$65,BC29,0)</f>
        <v>0</v>
      </c>
      <c r="BE29" s="218">
        <f>IF(OR(AX29=Datos!$C$63,AX29=Datos!$C$64),BC29,0)</f>
        <v>0.54999999999999993</v>
      </c>
      <c r="BF29" s="447">
        <f>IF(ROUND(AO29-SUM(BE29:BE32),0)&lt;=0,1,ROUND(AO29-SUM(BE29:BE32),0))</f>
        <v>1</v>
      </c>
      <c r="BG29" s="447" t="str">
        <f>IF(E29="Corrupción",(IF(BF29=1,"Rara Vez",IF(BF29=2,"Improbable",IF(BF29=3,"Posible",IF(BF29=4,"Probable","Seguro"))))),IF(BF29=1,"Muy Baja",IF(BF29=2,"Baja",IF(BF29=3,"Media",IF(BF29=4,"Alta","Muy Alta")))))</f>
        <v>Muy Baja</v>
      </c>
      <c r="BH29" s="447">
        <f>ROUND(AQ29-SUM(BD29:BD32),0)</f>
        <v>2</v>
      </c>
      <c r="BI29" s="447" t="str">
        <f>IF(BH29=1,"Insignificante",IF(BH29=2,"Menor",IF(BH29=3,"Moderado",IF(BH29=4,"Mayor","Catastrófico"))))</f>
        <v>Menor</v>
      </c>
      <c r="BJ29" s="450">
        <f>_xlfn.NUMBERVALUE(CONCATENATE(BF29,BH29),"##")</f>
        <v>12</v>
      </c>
      <c r="BK29" s="453" t="str">
        <f>+VLOOKUP(BJ29,Datos!$I$37:$J$65,2,FALSE)</f>
        <v>BAJO</v>
      </c>
      <c r="BL29" s="456" t="s">
        <v>233</v>
      </c>
      <c r="BM29" s="231"/>
      <c r="BN29" s="214"/>
      <c r="BO29" s="214"/>
      <c r="BP29" s="214"/>
      <c r="BQ29" s="232"/>
    </row>
    <row r="30" spans="1:69" ht="15.5" x14ac:dyDescent="0.35">
      <c r="A30" s="476"/>
      <c r="B30" s="479"/>
      <c r="C30" s="457"/>
      <c r="D30" s="482"/>
      <c r="E30" s="457"/>
      <c r="F30" s="460"/>
      <c r="G30" s="460"/>
      <c r="H30" s="484"/>
      <c r="I30" s="484"/>
      <c r="J30" s="484"/>
      <c r="K30" s="487"/>
      <c r="L30" s="460"/>
      <c r="M30" s="460"/>
      <c r="N30" s="460"/>
      <c r="O30" s="460"/>
      <c r="P30" s="460"/>
      <c r="Q30" s="460"/>
      <c r="R30" s="460"/>
      <c r="S30" s="460"/>
      <c r="T30" s="460"/>
      <c r="U30" s="460"/>
      <c r="V30" s="460"/>
      <c r="W30" s="460"/>
      <c r="X30" s="460"/>
      <c r="Y30" s="460"/>
      <c r="Z30" s="460"/>
      <c r="AA30" s="460"/>
      <c r="AB30" s="460"/>
      <c r="AC30" s="460"/>
      <c r="AD30" s="460"/>
      <c r="AE30" s="460"/>
      <c r="AF30" s="460"/>
      <c r="AG30" s="460"/>
      <c r="AH30" s="460"/>
      <c r="AI30" s="463"/>
      <c r="AJ30" s="466"/>
      <c r="AK30" s="466"/>
      <c r="AL30" s="463"/>
      <c r="AM30" s="463"/>
      <c r="AN30" s="463"/>
      <c r="AO30" s="448"/>
      <c r="AP30" s="448"/>
      <c r="AQ30" s="448"/>
      <c r="AR30" s="468"/>
      <c r="AS30" s="470"/>
      <c r="AT30" s="473"/>
      <c r="AU30" s="192"/>
      <c r="AV30" s="193"/>
      <c r="AW30" s="193"/>
      <c r="AX30" s="194"/>
      <c r="AY30" s="194"/>
      <c r="AZ30" s="194"/>
      <c r="BA30" s="194"/>
      <c r="BB30" s="191"/>
      <c r="BC30" s="195" t="e">
        <f>IF(AX30=Datos!$C$63,Datos!$C$73,IF(AX30=Datos!$C$64,Datos!$C$74,IF(AX30=Datos!$C$65,Datos!$C$75,"Revisar")))+IF(AY30=Datos!$D$63,Datos!$D$73,IF(AY30=Datos!$D$64,Datos!$D$74,"Revisar"))+IF(AZ30=Datos!$E$63,Datos!$E$73,IF(AZ30=Datos!$E$64,Datos!$E$74,"Revisar"))+IF(BB30=Datos!$G$63,Datos!$G$73,IF(BB30=Datos!$G$64,Datos!$G$74,IF(BB30=Datos!$G$65,Datos!$G$75,"Revisar")))</f>
        <v>#VALUE!</v>
      </c>
      <c r="BD30" s="195">
        <f>IF(AX30=Datos!$C$65,BC30,0)</f>
        <v>0</v>
      </c>
      <c r="BE30" s="195">
        <f>IF(OR(AX30=Datos!$C$63,AX30=Datos!$C$64),BC30,0)</f>
        <v>0</v>
      </c>
      <c r="BF30" s="448"/>
      <c r="BG30" s="448"/>
      <c r="BH30" s="448"/>
      <c r="BI30" s="448"/>
      <c r="BJ30" s="451"/>
      <c r="BK30" s="454"/>
      <c r="BL30" s="457"/>
      <c r="BM30" s="196"/>
      <c r="BN30" s="191"/>
      <c r="BO30" s="191"/>
      <c r="BP30" s="191"/>
      <c r="BQ30" s="197"/>
    </row>
    <row r="31" spans="1:69" ht="15.5" x14ac:dyDescent="0.35">
      <c r="A31" s="476"/>
      <c r="B31" s="479"/>
      <c r="C31" s="457"/>
      <c r="D31" s="482"/>
      <c r="E31" s="457"/>
      <c r="F31" s="460"/>
      <c r="G31" s="460"/>
      <c r="H31" s="484"/>
      <c r="I31" s="484"/>
      <c r="J31" s="484"/>
      <c r="K31" s="487"/>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3"/>
      <c r="AJ31" s="466"/>
      <c r="AK31" s="466"/>
      <c r="AL31" s="463"/>
      <c r="AM31" s="463"/>
      <c r="AN31" s="463"/>
      <c r="AO31" s="448"/>
      <c r="AP31" s="448"/>
      <c r="AQ31" s="448"/>
      <c r="AR31" s="468"/>
      <c r="AS31" s="470"/>
      <c r="AT31" s="473"/>
      <c r="AU31" s="192"/>
      <c r="AV31" s="193"/>
      <c r="AW31" s="193"/>
      <c r="AX31" s="194"/>
      <c r="AY31" s="194"/>
      <c r="AZ31" s="194"/>
      <c r="BA31" s="194"/>
      <c r="BB31" s="191"/>
      <c r="BC31" s="195" t="e">
        <f>IF(AX31=Datos!$C$63,Datos!$C$73,IF(AX31=Datos!$C$64,Datos!$C$74,IF(AX31=Datos!$C$65,Datos!$C$75,"Revisar")))+IF(AY31=Datos!$D$63,Datos!$D$73,IF(AY31=Datos!$D$64,Datos!$D$74,"Revisar"))+IF(AZ31=Datos!$E$63,Datos!$E$73,IF(AZ31=Datos!$E$64,Datos!$E$74,"Revisar"))+IF(BB31=Datos!$G$63,Datos!$G$73,IF(BB31=Datos!$G$64,Datos!$G$74,IF(BB31=Datos!$G$65,Datos!$G$75,"Revisar")))</f>
        <v>#VALUE!</v>
      </c>
      <c r="BD31" s="195">
        <f>IF(AX31=Datos!$C$65,BC31,0)</f>
        <v>0</v>
      </c>
      <c r="BE31" s="195">
        <f>IF(OR(AX31=Datos!$C$63,AX31=Datos!$C$64),BC31,0)</f>
        <v>0</v>
      </c>
      <c r="BF31" s="448"/>
      <c r="BG31" s="448"/>
      <c r="BH31" s="448"/>
      <c r="BI31" s="448"/>
      <c r="BJ31" s="451"/>
      <c r="BK31" s="454"/>
      <c r="BL31" s="457"/>
      <c r="BM31" s="200"/>
      <c r="BN31" s="200"/>
      <c r="BO31" s="200"/>
      <c r="BP31" s="200"/>
      <c r="BQ31" s="201"/>
    </row>
    <row r="32" spans="1:69" ht="16" thickBot="1" x14ac:dyDescent="0.4">
      <c r="A32" s="477"/>
      <c r="B32" s="480"/>
      <c r="C32" s="458"/>
      <c r="D32" s="483"/>
      <c r="E32" s="458"/>
      <c r="F32" s="461"/>
      <c r="G32" s="461"/>
      <c r="H32" s="485"/>
      <c r="I32" s="485"/>
      <c r="J32" s="485"/>
      <c r="K32" s="488"/>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4"/>
      <c r="AJ32" s="467"/>
      <c r="AK32" s="467"/>
      <c r="AL32" s="464"/>
      <c r="AM32" s="464"/>
      <c r="AN32" s="464"/>
      <c r="AO32" s="449"/>
      <c r="AP32" s="449"/>
      <c r="AQ32" s="449"/>
      <c r="AR32" s="469"/>
      <c r="AS32" s="471"/>
      <c r="AT32" s="474"/>
      <c r="AU32" s="224"/>
      <c r="AV32" s="204"/>
      <c r="AW32" s="204"/>
      <c r="AX32" s="205"/>
      <c r="AY32" s="205"/>
      <c r="AZ32" s="205"/>
      <c r="BA32" s="205"/>
      <c r="BB32" s="202"/>
      <c r="BC32" s="206" t="e">
        <f>IF(AX32=Datos!$C$63,Datos!$C$73,IF(AX32=Datos!$C$64,Datos!$C$74,IF(AX32=Datos!$C$65,Datos!$C$75,"Revisar")))+IF(AY32=Datos!$D$63,Datos!$D$73,IF(AY32=Datos!$D$64,Datos!$D$74,"Revisar"))+IF(AZ32=Datos!$E$63,Datos!$E$73,IF(AZ32=Datos!$E$64,Datos!$E$74,"Revisar"))+IF(BB32=Datos!$G$63,Datos!$G$73,IF(BB32=Datos!$G$64,Datos!$G$74,IF(BB32=Datos!$G$65,Datos!$G$75,"Revisar")))</f>
        <v>#VALUE!</v>
      </c>
      <c r="BD32" s="206">
        <f>IF(AX32=Datos!$C$65,BC32,0)</f>
        <v>0</v>
      </c>
      <c r="BE32" s="206">
        <f>IF(OR(AX32=Datos!$C$63,AX32=Datos!$C$64),BC32,0)</f>
        <v>0</v>
      </c>
      <c r="BF32" s="449"/>
      <c r="BG32" s="449"/>
      <c r="BH32" s="449"/>
      <c r="BI32" s="449"/>
      <c r="BJ32" s="452"/>
      <c r="BK32" s="455"/>
      <c r="BL32" s="458"/>
      <c r="BM32" s="207"/>
      <c r="BN32" s="207"/>
      <c r="BO32" s="207"/>
      <c r="BP32" s="207"/>
      <c r="BQ32" s="208"/>
    </row>
    <row r="33" spans="1:69" s="138" customFormat="1" ht="15.65" hidden="1" customHeight="1" x14ac:dyDescent="0.3">
      <c r="A33" s="496"/>
      <c r="B33" s="497"/>
      <c r="C33" s="498"/>
      <c r="D33" s="499"/>
      <c r="E33" s="498"/>
      <c r="F33" s="495"/>
      <c r="G33" s="495"/>
      <c r="H33" s="500"/>
      <c r="I33" s="500"/>
      <c r="J33" s="500"/>
      <c r="K33" s="501" t="str">
        <f>CONCATENATE(H33," ",I33," ",J33)</f>
        <v xml:space="preserve">  </v>
      </c>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89">
        <f>COUNTIF(P33:AH36,"Si")</f>
        <v>0</v>
      </c>
      <c r="AJ33" s="490">
        <f>IF((COUNTIF(O33:AH36,"Si"))&lt;=0,0,(IF((COUNTIF(O33:AH36,"Si"))&lt;=5,3,(IF(COUNTIF(O33:AH36,"Si")&lt;=11,4,5)))))</f>
        <v>0</v>
      </c>
      <c r="AK33" s="490">
        <f>IF((COUNTIF(O33:AH36,"Si"))&lt;=0,0,(IF((COUNTIF(O33:AH36,"Si"))&lt;=5,"MODERADO",(IF(COUNTIF(O33:AH36,"Si")&lt;=11,"ALTO","EXTREMO")))))</f>
        <v>0</v>
      </c>
      <c r="AL33" s="489"/>
      <c r="AM33" s="489"/>
      <c r="AN33" s="489" t="str">
        <f t="shared" ref="AN33" si="12">IF(AM33="Rara vez",1,(IF(AM33="Improbable",2,(IF(AM33="Posible",3,IF(AM33="Probable",4,IF(AM33="Seguro",5,"Revisar")))))))</f>
        <v>Revisar</v>
      </c>
      <c r="AO33" s="491">
        <f t="shared" ref="AO33" si="13">IF(E33="Corrupción",AN33,IF(AL33&lt;=2,1,IF(AL33&lt;=24,2,IF(AL33&lt;=500,3,IF(AL33&lt;=5000,4,IF(AL33&gt;5000,5,"Revisar"))))))</f>
        <v>1</v>
      </c>
      <c r="AP33" s="491" t="str">
        <f t="shared" ref="AP33" si="14">IF(E33="Corrupción",(IF(AO33=1,"Rara Vez",IF(AO33=2,"Improbable",IF(AO33=3,"Posible",IF(AO33=4,"Probable",IF(AO33=5,"Seguro","Revisar")))))),IF(AO33=1,"Muy Baja",IF(AO33=2,"Baja",IF(AO33=3,"Media",IF(AO33=4,"Alta","Muy Alta")))))</f>
        <v>Muy Baja</v>
      </c>
      <c r="AQ33" s="491" t="e">
        <f>IF(E33="Corrupción",AJ33,(ROUND(((VLOOKUP(M33,Datos!$B$25:$C$29,2,FALSE)*Datos!$B$32)+(VLOOKUP(N33,Datos!$B$25:$C$29,2,FALSE)*Datos!$C$32)+(VLOOKUP(O33,Datos!$B$25:$C$29,2,FALSE)*Datos!$D$32))*5,0)))</f>
        <v>#N/A</v>
      </c>
      <c r="AR33" s="492" t="e">
        <f>IF(AQ33=1,"Insignificante",IF(AQ33=2,"Menor",IF(AQ33=3,"Moderado",IF(AQ33=4,"Mayor","Catastrófico"))))</f>
        <v>#N/A</v>
      </c>
      <c r="AS33" s="493" t="e">
        <f>_xlfn.NUMBERVALUE(CONCATENATE(AO33,AQ33),"##")</f>
        <v>#N/A</v>
      </c>
      <c r="AT33" s="494" t="e">
        <f>VLOOKUP(AS33,Datos!$I$37:$J$61,2,FALSE)</f>
        <v>#N/A</v>
      </c>
      <c r="AU33" s="186"/>
      <c r="AV33" s="187"/>
      <c r="AW33" s="187"/>
      <c r="AX33" s="188"/>
      <c r="AY33" s="188"/>
      <c r="AZ33" s="188"/>
      <c r="BA33" s="188"/>
      <c r="BB33" s="185"/>
      <c r="BC33" s="145" t="e">
        <f>IF(AX33=Datos!$C$63,Datos!$C$73,IF(AX33=Datos!$C$64,Datos!$C$74,IF(AX33=Datos!$C$65,Datos!$C$75,"Revisar")))+IF(AY33=Datos!$D$63,Datos!$D$73,IF(AY33=Datos!$D$64,Datos!$D$74,"Revisar"))+IF(AZ33=Datos!$E$63,Datos!$E$73,IF(AZ33=Datos!$E$64,Datos!$E$74,"Revisar"))+IF(BB33=Datos!$G$63,Datos!$G$73,IF(BB33=Datos!$G$64,Datos!$G$74,IF(BB33=Datos!$G$65,Datos!$G$75,"Revisar")))</f>
        <v>#VALUE!</v>
      </c>
      <c r="BD33" s="145">
        <f>IF(AX33=Datos!$C$65,BC33,0)</f>
        <v>0</v>
      </c>
      <c r="BE33" s="145">
        <f>IF(OR(AX33=Datos!$C$63,AX33=Datos!$C$64),BC33,0)</f>
        <v>0</v>
      </c>
      <c r="BF33" s="447">
        <f>IF(ROUND(AO33-SUM(BE33:BE36),0)&lt;=0,1,ROUND(AO33-SUM(BE33:BE36),0))</f>
        <v>1</v>
      </c>
      <c r="BG33" s="491" t="str">
        <f>IF(E33="Corrupción",(IF(BF33=1,"Rara Vez",IF(BF33=2,"Improbable",IF(BF33=3,"Posible",IF(BF33=4,"Probable","Seguro"))))),IF(BF33=1,"Muy Baja",IF(BF33=2,"Baja",IF(BF33=3,"Media",IF(BF33=4,"Alta","Muy Alta")))))</f>
        <v>Muy Baja</v>
      </c>
      <c r="BH33" s="447" t="e">
        <f>ROUND(AQ33-SUM(BD33:BD36),0)</f>
        <v>#N/A</v>
      </c>
      <c r="BI33" s="447" t="e">
        <f>IF(BH33=1,"Insignificante",IF(BH33=2,"Menor",IF(BH33=3,"Moderado",IF(BH33=4,"Mayor","Catastrófico"))))</f>
        <v>#N/A</v>
      </c>
      <c r="BJ33" s="450" t="e">
        <f>_xlfn.NUMBERVALUE(CONCATENATE(BF33,BH33),"##")</f>
        <v>#N/A</v>
      </c>
      <c r="BK33" s="453" t="e">
        <f>+VLOOKUP(BJ33,Datos!$I$37:$J$65,2,FALSE)</f>
        <v>#N/A</v>
      </c>
      <c r="BL33" s="456"/>
      <c r="BM33" s="189"/>
      <c r="BN33" s="185"/>
      <c r="BO33" s="185"/>
      <c r="BP33" s="185"/>
      <c r="BQ33" s="190"/>
    </row>
    <row r="34" spans="1:69" ht="15.65" hidden="1" customHeight="1" x14ac:dyDescent="0.35">
      <c r="A34" s="476"/>
      <c r="B34" s="479"/>
      <c r="C34" s="457"/>
      <c r="D34" s="482"/>
      <c r="E34" s="457"/>
      <c r="F34" s="460"/>
      <c r="G34" s="460"/>
      <c r="H34" s="484"/>
      <c r="I34" s="484"/>
      <c r="J34" s="484"/>
      <c r="K34" s="487"/>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3"/>
      <c r="AJ34" s="466"/>
      <c r="AK34" s="466"/>
      <c r="AL34" s="463"/>
      <c r="AM34" s="463"/>
      <c r="AN34" s="463"/>
      <c r="AO34" s="448"/>
      <c r="AP34" s="448"/>
      <c r="AQ34" s="448"/>
      <c r="AR34" s="468"/>
      <c r="AS34" s="470"/>
      <c r="AT34" s="473"/>
      <c r="AU34" s="192"/>
      <c r="AV34" s="193"/>
      <c r="AW34" s="193"/>
      <c r="AX34" s="194"/>
      <c r="AY34" s="194"/>
      <c r="AZ34" s="194"/>
      <c r="BA34" s="194"/>
      <c r="BB34" s="191"/>
      <c r="BC34" s="195" t="e">
        <f>IF(AX34=Datos!$C$63,Datos!$C$73,IF(AX34=Datos!$C$64,Datos!$C$74,IF(AX34=Datos!$C$65,Datos!$C$75,"Revisar")))+IF(AY34=Datos!$D$63,Datos!$D$73,IF(AY34=Datos!$D$64,Datos!$D$74,"Revisar"))+IF(AZ34=Datos!$E$63,Datos!$E$73,IF(AZ34=Datos!$E$64,Datos!$E$74,"Revisar"))+IF(BB34=Datos!$G$63,Datos!$G$73,IF(BB34=Datos!$G$64,Datos!$G$74,IF(BB34=Datos!$G$65,Datos!$G$75,"Revisar")))</f>
        <v>#VALUE!</v>
      </c>
      <c r="BD34" s="195">
        <f>IF(AX34=Datos!$C$65,BC34,0)</f>
        <v>0</v>
      </c>
      <c r="BE34" s="195">
        <f>IF(OR(AX34=Datos!$C$63,AX34=Datos!$C$64),BC34,0)</f>
        <v>0</v>
      </c>
      <c r="BF34" s="448"/>
      <c r="BG34" s="448"/>
      <c r="BH34" s="448"/>
      <c r="BI34" s="448"/>
      <c r="BJ34" s="451"/>
      <c r="BK34" s="454"/>
      <c r="BL34" s="457"/>
      <c r="BM34" s="196"/>
      <c r="BN34" s="191"/>
      <c r="BO34" s="191"/>
      <c r="BP34" s="191"/>
      <c r="BQ34" s="197"/>
    </row>
    <row r="35" spans="1:69" ht="43.5" hidden="1" customHeight="1" x14ac:dyDescent="0.35">
      <c r="A35" s="476"/>
      <c r="B35" s="479"/>
      <c r="C35" s="457"/>
      <c r="D35" s="482"/>
      <c r="E35" s="457"/>
      <c r="F35" s="460"/>
      <c r="G35" s="460"/>
      <c r="H35" s="484"/>
      <c r="I35" s="484"/>
      <c r="J35" s="484"/>
      <c r="K35" s="487"/>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3"/>
      <c r="AJ35" s="466"/>
      <c r="AK35" s="466"/>
      <c r="AL35" s="463"/>
      <c r="AM35" s="463"/>
      <c r="AN35" s="463"/>
      <c r="AO35" s="448"/>
      <c r="AP35" s="448"/>
      <c r="AQ35" s="448"/>
      <c r="AR35" s="468"/>
      <c r="AS35" s="470"/>
      <c r="AT35" s="473"/>
      <c r="AU35" s="199"/>
      <c r="AV35" s="193"/>
      <c r="AW35" s="193"/>
      <c r="AX35" s="194"/>
      <c r="AY35" s="194"/>
      <c r="AZ35" s="194"/>
      <c r="BA35" s="194"/>
      <c r="BB35" s="191"/>
      <c r="BC35" s="195" t="e">
        <f>IF(AX35=Datos!$C$63,Datos!$C$73,IF(AX35=Datos!$C$64,Datos!$C$74,IF(AX35=Datos!$C$65,Datos!$C$75,"Revisar")))+IF(AY35=Datos!$D$63,Datos!$D$73,IF(AY35=Datos!$D$64,Datos!$D$74,"Revisar"))+IF(AZ35=Datos!$E$63,Datos!$E$73,IF(AZ35=Datos!$E$64,Datos!$E$74,"Revisar"))+IF(BB35=Datos!$G$63,Datos!$G$73,IF(BB35=Datos!$G$64,Datos!$G$74,IF(BB35=Datos!$G$65,Datos!$G$75,"Revisar")))</f>
        <v>#VALUE!</v>
      </c>
      <c r="BD35" s="195">
        <f>IF(AX35=Datos!$C$65,BC35,0)</f>
        <v>0</v>
      </c>
      <c r="BE35" s="195">
        <f>IF(OR(AX35=Datos!$C$63,AX35=Datos!$C$64),BC35,0)</f>
        <v>0</v>
      </c>
      <c r="BF35" s="448"/>
      <c r="BG35" s="448"/>
      <c r="BH35" s="448"/>
      <c r="BI35" s="448"/>
      <c r="BJ35" s="451"/>
      <c r="BK35" s="454"/>
      <c r="BL35" s="457"/>
      <c r="BM35" s="200"/>
      <c r="BN35" s="200"/>
      <c r="BO35" s="200"/>
      <c r="BP35" s="200"/>
      <c r="BQ35" s="201"/>
    </row>
    <row r="36" spans="1:69" ht="43.5" hidden="1" customHeight="1" thickBot="1" x14ac:dyDescent="0.4">
      <c r="A36" s="477"/>
      <c r="B36" s="480"/>
      <c r="C36" s="458"/>
      <c r="D36" s="483"/>
      <c r="E36" s="458"/>
      <c r="F36" s="461"/>
      <c r="G36" s="461"/>
      <c r="H36" s="485"/>
      <c r="I36" s="485"/>
      <c r="J36" s="485"/>
      <c r="K36" s="488"/>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4"/>
      <c r="AJ36" s="467"/>
      <c r="AK36" s="467"/>
      <c r="AL36" s="464"/>
      <c r="AM36" s="464"/>
      <c r="AN36" s="464"/>
      <c r="AO36" s="449"/>
      <c r="AP36" s="449"/>
      <c r="AQ36" s="449"/>
      <c r="AR36" s="469"/>
      <c r="AS36" s="471"/>
      <c r="AT36" s="474"/>
      <c r="AU36" s="203"/>
      <c r="AV36" s="204"/>
      <c r="AW36" s="204"/>
      <c r="AX36" s="205"/>
      <c r="AY36" s="205"/>
      <c r="AZ36" s="205"/>
      <c r="BA36" s="205"/>
      <c r="BB36" s="202"/>
      <c r="BC36" s="206" t="e">
        <f>IF(AX36=Datos!$C$63,Datos!$C$73,IF(AX36=Datos!$C$64,Datos!$C$74,IF(AX36=Datos!$C$65,Datos!$C$75,"Revisar")))+IF(AY36=Datos!$D$63,Datos!$D$73,IF(AY36=Datos!$D$64,Datos!$D$74,"Revisar"))+IF(AZ36=Datos!$E$63,Datos!$E$73,IF(AZ36=Datos!$E$64,Datos!$E$74,"Revisar"))+IF(BB36=Datos!$G$63,Datos!$G$73,IF(BB36=Datos!$G$64,Datos!$G$74,IF(BB36=Datos!$G$65,Datos!$G$75,"Revisar")))</f>
        <v>#VALUE!</v>
      </c>
      <c r="BD36" s="206">
        <f>IF(AX36=Datos!$C$65,BC36,0)</f>
        <v>0</v>
      </c>
      <c r="BE36" s="206">
        <f>IF(OR(AX36=Datos!$C$63,AX36=Datos!$C$64),BC36,0)</f>
        <v>0</v>
      </c>
      <c r="BF36" s="449"/>
      <c r="BG36" s="449"/>
      <c r="BH36" s="449"/>
      <c r="BI36" s="449"/>
      <c r="BJ36" s="452"/>
      <c r="BK36" s="455"/>
      <c r="BL36" s="458"/>
      <c r="BM36" s="207"/>
      <c r="BN36" s="207"/>
      <c r="BO36" s="207"/>
      <c r="BP36" s="207"/>
      <c r="BQ36" s="208"/>
    </row>
    <row r="37" spans="1:69" s="138" customFormat="1" ht="15.65" hidden="1" customHeight="1" x14ac:dyDescent="0.3">
      <c r="A37" s="496"/>
      <c r="B37" s="497"/>
      <c r="C37" s="498"/>
      <c r="D37" s="499"/>
      <c r="E37" s="498"/>
      <c r="F37" s="495"/>
      <c r="G37" s="495"/>
      <c r="H37" s="500"/>
      <c r="I37" s="500"/>
      <c r="J37" s="500"/>
      <c r="K37" s="501" t="str">
        <f>CONCATENATE(H37," ",I37," ",J37)</f>
        <v xml:space="preserve">  </v>
      </c>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89">
        <f>COUNTIF(P37:AH40,"Si")</f>
        <v>0</v>
      </c>
      <c r="AJ37" s="490">
        <f>IF((COUNTIF(O37:AH40,"Si"))&lt;=0,0,(IF((COUNTIF(O37:AH40,"Si"))&lt;=5,3,(IF(COUNTIF(O37:AH40,"Si")&lt;=11,4,5)))))</f>
        <v>0</v>
      </c>
      <c r="AK37" s="490">
        <f>IF((COUNTIF(O37:AH40,"Si"))&lt;=0,0,(IF((COUNTIF(O37:AH40,"Si"))&lt;=5,"MODERADO",(IF(COUNTIF(O37:AH40,"Si")&lt;=11,"ALTO","EXTREMO")))))</f>
        <v>0</v>
      </c>
      <c r="AL37" s="489"/>
      <c r="AM37" s="489"/>
      <c r="AN37" s="489" t="str">
        <f t="shared" ref="AN37" si="15">IF(AM37="Rara vez",1,(IF(AM37="Improbable",2,(IF(AM37="Posible",3,IF(AM37="Probable",4,IF(AM37="Seguro",5,"Revisar")))))))</f>
        <v>Revisar</v>
      </c>
      <c r="AO37" s="491">
        <f t="shared" ref="AO37" si="16">IF(E37="Corrupción",AN37,IF(AL37&lt;=2,1,IF(AL37&lt;=24,2,IF(AL37&lt;=500,3,IF(AL37&lt;=5000,4,IF(AL37&gt;5000,5,"Revisar"))))))</f>
        <v>1</v>
      </c>
      <c r="AP37" s="491" t="str">
        <f t="shared" ref="AP37" si="17">IF(E37="Corrupción",(IF(AO37=1,"Rara Vez",IF(AO37=2,"Improbable",IF(AO37=3,"Posible",IF(AO37=4,"Probable",IF(AO37=5,"Seguro","Revisar")))))),IF(AO37=1,"Muy Baja",IF(AO37=2,"Baja",IF(AO37=3,"Media",IF(AO37=4,"Alta","Muy Alta")))))</f>
        <v>Muy Baja</v>
      </c>
      <c r="AQ37" s="491" t="e">
        <f>IF(E37="Corrupción",AJ37,(ROUND(((VLOOKUP(M37,Datos!$B$25:$C$29,2,FALSE)*Datos!$B$32)+(VLOOKUP(N37,Datos!$B$25:$C$29,2,FALSE)*Datos!$C$32)+(VLOOKUP(O37,Datos!$B$25:$C$29,2,FALSE)*Datos!$D$32))*5,0)))</f>
        <v>#N/A</v>
      </c>
      <c r="AR37" s="492" t="e">
        <f>IF(AQ37=1,"Insignificante",IF(AQ37=2,"Menor",IF(AQ37=3,"Moderado",IF(AQ37=4,"Mayor","Catastrófico"))))</f>
        <v>#N/A</v>
      </c>
      <c r="AS37" s="493" t="e">
        <f>_xlfn.NUMBERVALUE(CONCATENATE(AO37,AQ37),"##")</f>
        <v>#N/A</v>
      </c>
      <c r="AT37" s="494" t="e">
        <f>VLOOKUP(AS37,Datos!$I$37:$J$61,2,FALSE)</f>
        <v>#N/A</v>
      </c>
      <c r="AU37" s="186"/>
      <c r="AV37" s="187"/>
      <c r="AW37" s="187"/>
      <c r="AX37" s="188"/>
      <c r="AY37" s="188"/>
      <c r="AZ37" s="188"/>
      <c r="BA37" s="188"/>
      <c r="BB37" s="185"/>
      <c r="BC37" s="145" t="e">
        <f>IF(AX37=Datos!$C$63,Datos!$C$73,IF(AX37=Datos!$C$64,Datos!$C$74,IF(AX37=Datos!$C$65,Datos!$C$75,"Revisar")))+IF(AY37=Datos!$D$63,Datos!$D$73,IF(AY37=Datos!$D$64,Datos!$D$74,"Revisar"))+IF(AZ37=Datos!$E$63,Datos!$E$73,IF(AZ37=Datos!$E$64,Datos!$E$74,"Revisar"))+IF(BB37=Datos!$G$63,Datos!$G$73,IF(BB37=Datos!$G$64,Datos!$G$74,IF(BB37=Datos!$G$65,Datos!$G$75,"Revisar")))</f>
        <v>#VALUE!</v>
      </c>
      <c r="BD37" s="145">
        <f>IF(AX37=Datos!$C$65,BC37,0)</f>
        <v>0</v>
      </c>
      <c r="BE37" s="145">
        <f>IF(OR(AX37=Datos!$C$63,AX37=Datos!$C$64),BC37,0)</f>
        <v>0</v>
      </c>
      <c r="BF37" s="447">
        <f>IF(ROUND(AO37-SUM(BE37:BE40),0)&lt;=0,1,ROUND(AO37-SUM(BE37:BE40),0))</f>
        <v>1</v>
      </c>
      <c r="BG37" s="491" t="str">
        <f>IF(E37="Corrupción",(IF(BF37=1,"Rara Vez",IF(BF37=2,"Improbable",IF(BF37=3,"Posible",IF(BF37=4,"Probable","Seguro"))))),IF(BF37=1,"Muy Baja",IF(BF37=2,"Baja",IF(BF37=3,"Media",IF(BF37=4,"Alta","Muy Alta")))))</f>
        <v>Muy Baja</v>
      </c>
      <c r="BH37" s="447" t="e">
        <f>ROUND(AQ37-SUM(BD37:BD40),0)</f>
        <v>#N/A</v>
      </c>
      <c r="BI37" s="447" t="e">
        <f>IF(BH37=1,"Insignificante",IF(BH37=2,"Menor",IF(BH37=3,"Moderado",IF(BH37=4,"Mayor","Catastrófico"))))</f>
        <v>#N/A</v>
      </c>
      <c r="BJ37" s="450" t="e">
        <f>_xlfn.NUMBERVALUE(CONCATENATE(BF37,BH37),"##")</f>
        <v>#N/A</v>
      </c>
      <c r="BK37" s="453" t="e">
        <f>+VLOOKUP(BJ37,Datos!$I$37:$J$65,2,FALSE)</f>
        <v>#N/A</v>
      </c>
      <c r="BL37" s="456"/>
      <c r="BM37" s="189"/>
      <c r="BN37" s="185"/>
      <c r="BO37" s="185"/>
      <c r="BP37" s="185"/>
      <c r="BQ37" s="190"/>
    </row>
    <row r="38" spans="1:69" ht="15.65" hidden="1" customHeight="1" x14ac:dyDescent="0.35">
      <c r="A38" s="476"/>
      <c r="B38" s="479"/>
      <c r="C38" s="457"/>
      <c r="D38" s="482"/>
      <c r="E38" s="457"/>
      <c r="F38" s="460"/>
      <c r="G38" s="460"/>
      <c r="H38" s="484"/>
      <c r="I38" s="484"/>
      <c r="J38" s="484"/>
      <c r="K38" s="487"/>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3"/>
      <c r="AJ38" s="466"/>
      <c r="AK38" s="466"/>
      <c r="AL38" s="463"/>
      <c r="AM38" s="463"/>
      <c r="AN38" s="463"/>
      <c r="AO38" s="448"/>
      <c r="AP38" s="448"/>
      <c r="AQ38" s="448"/>
      <c r="AR38" s="468"/>
      <c r="AS38" s="470"/>
      <c r="AT38" s="473"/>
      <c r="AU38" s="192"/>
      <c r="AV38" s="193"/>
      <c r="AW38" s="193"/>
      <c r="AX38" s="194"/>
      <c r="AY38" s="194"/>
      <c r="AZ38" s="194"/>
      <c r="BA38" s="194"/>
      <c r="BB38" s="191"/>
      <c r="BC38" s="195" t="e">
        <f>IF(AX38=Datos!$C$63,Datos!$C$73,IF(AX38=Datos!$C$64,Datos!$C$74,IF(AX38=Datos!$C$65,Datos!$C$75,"Revisar")))+IF(AY38=Datos!$D$63,Datos!$D$73,IF(AY38=Datos!$D$64,Datos!$D$74,"Revisar"))+IF(AZ38=Datos!$E$63,Datos!$E$73,IF(AZ38=Datos!$E$64,Datos!$E$74,"Revisar"))+IF(BB38=Datos!$G$63,Datos!$G$73,IF(BB38=Datos!$G$64,Datos!$G$74,IF(BB38=Datos!$G$65,Datos!$G$75,"Revisar")))</f>
        <v>#VALUE!</v>
      </c>
      <c r="BD38" s="195">
        <f>IF(AX38=Datos!$C$65,BC38,0)</f>
        <v>0</v>
      </c>
      <c r="BE38" s="195">
        <f>IF(OR(AX38=Datos!$C$63,AX38=Datos!$C$64),BC38,0)</f>
        <v>0</v>
      </c>
      <c r="BF38" s="448"/>
      <c r="BG38" s="448"/>
      <c r="BH38" s="448"/>
      <c r="BI38" s="448"/>
      <c r="BJ38" s="451"/>
      <c r="BK38" s="454"/>
      <c r="BL38" s="457"/>
      <c r="BM38" s="196"/>
      <c r="BN38" s="191"/>
      <c r="BO38" s="191"/>
      <c r="BP38" s="191"/>
      <c r="BQ38" s="197"/>
    </row>
    <row r="39" spans="1:69" ht="43.5" hidden="1" customHeight="1" x14ac:dyDescent="0.35">
      <c r="A39" s="476"/>
      <c r="B39" s="479"/>
      <c r="C39" s="457"/>
      <c r="D39" s="482"/>
      <c r="E39" s="457"/>
      <c r="F39" s="460"/>
      <c r="G39" s="460"/>
      <c r="H39" s="484"/>
      <c r="I39" s="484"/>
      <c r="J39" s="484"/>
      <c r="K39" s="487"/>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3"/>
      <c r="AJ39" s="466"/>
      <c r="AK39" s="466"/>
      <c r="AL39" s="463"/>
      <c r="AM39" s="463"/>
      <c r="AN39" s="463"/>
      <c r="AO39" s="448"/>
      <c r="AP39" s="448"/>
      <c r="AQ39" s="448"/>
      <c r="AR39" s="468"/>
      <c r="AS39" s="470"/>
      <c r="AT39" s="473"/>
      <c r="AU39" s="199"/>
      <c r="AV39" s="193"/>
      <c r="AW39" s="193"/>
      <c r="AX39" s="194"/>
      <c r="AY39" s="194"/>
      <c r="AZ39" s="194"/>
      <c r="BA39" s="194"/>
      <c r="BB39" s="191"/>
      <c r="BC39" s="195" t="e">
        <f>IF(AX39=Datos!$C$63,Datos!$C$73,IF(AX39=Datos!$C$64,Datos!$C$74,IF(AX39=Datos!$C$65,Datos!$C$75,"Revisar")))+IF(AY39=Datos!$D$63,Datos!$D$73,IF(AY39=Datos!$D$64,Datos!$D$74,"Revisar"))+IF(AZ39=Datos!$E$63,Datos!$E$73,IF(AZ39=Datos!$E$64,Datos!$E$74,"Revisar"))+IF(BB39=Datos!$G$63,Datos!$G$73,IF(BB39=Datos!$G$64,Datos!$G$74,IF(BB39=Datos!$G$65,Datos!$G$75,"Revisar")))</f>
        <v>#VALUE!</v>
      </c>
      <c r="BD39" s="195">
        <f>IF(AX39=Datos!$C$65,BC39,0)</f>
        <v>0</v>
      </c>
      <c r="BE39" s="195">
        <f>IF(OR(AX39=Datos!$C$63,AX39=Datos!$C$64),BC39,0)</f>
        <v>0</v>
      </c>
      <c r="BF39" s="448"/>
      <c r="BG39" s="448"/>
      <c r="BH39" s="448"/>
      <c r="BI39" s="448"/>
      <c r="BJ39" s="451"/>
      <c r="BK39" s="454"/>
      <c r="BL39" s="457"/>
      <c r="BM39" s="200"/>
      <c r="BN39" s="200"/>
      <c r="BO39" s="200"/>
      <c r="BP39" s="200"/>
      <c r="BQ39" s="201"/>
    </row>
    <row r="40" spans="1:69" ht="43.5" hidden="1" customHeight="1" thickBot="1" x14ac:dyDescent="0.4">
      <c r="A40" s="477"/>
      <c r="B40" s="480"/>
      <c r="C40" s="458"/>
      <c r="D40" s="483"/>
      <c r="E40" s="458"/>
      <c r="F40" s="461"/>
      <c r="G40" s="461"/>
      <c r="H40" s="485"/>
      <c r="I40" s="485"/>
      <c r="J40" s="485"/>
      <c r="K40" s="488"/>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4"/>
      <c r="AJ40" s="467"/>
      <c r="AK40" s="467"/>
      <c r="AL40" s="464"/>
      <c r="AM40" s="464"/>
      <c r="AN40" s="464"/>
      <c r="AO40" s="449"/>
      <c r="AP40" s="449"/>
      <c r="AQ40" s="449"/>
      <c r="AR40" s="469"/>
      <c r="AS40" s="471"/>
      <c r="AT40" s="474"/>
      <c r="AU40" s="203"/>
      <c r="AV40" s="204"/>
      <c r="AW40" s="204"/>
      <c r="AX40" s="205"/>
      <c r="AY40" s="205"/>
      <c r="AZ40" s="205"/>
      <c r="BA40" s="205"/>
      <c r="BB40" s="202"/>
      <c r="BC40" s="206" t="e">
        <f>IF(AX40=Datos!$C$63,Datos!$C$73,IF(AX40=Datos!$C$64,Datos!$C$74,IF(AX40=Datos!$C$65,Datos!$C$75,"Revisar")))+IF(AY40=Datos!$D$63,Datos!$D$73,IF(AY40=Datos!$D$64,Datos!$D$74,"Revisar"))+IF(AZ40=Datos!$E$63,Datos!$E$73,IF(AZ40=Datos!$E$64,Datos!$E$74,"Revisar"))+IF(BB40=Datos!$G$63,Datos!$G$73,IF(BB40=Datos!$G$64,Datos!$G$74,IF(BB40=Datos!$G$65,Datos!$G$75,"Revisar")))</f>
        <v>#VALUE!</v>
      </c>
      <c r="BD40" s="206">
        <f>IF(AX40=Datos!$C$65,BC40,0)</f>
        <v>0</v>
      </c>
      <c r="BE40" s="206">
        <f>IF(OR(AX40=Datos!$C$63,AX40=Datos!$C$64),BC40,0)</f>
        <v>0</v>
      </c>
      <c r="BF40" s="449"/>
      <c r="BG40" s="449"/>
      <c r="BH40" s="449"/>
      <c r="BI40" s="449"/>
      <c r="BJ40" s="452"/>
      <c r="BK40" s="455"/>
      <c r="BL40" s="458"/>
      <c r="BM40" s="207"/>
      <c r="BN40" s="207"/>
      <c r="BO40" s="207"/>
      <c r="BP40" s="207"/>
      <c r="BQ40" s="208"/>
    </row>
    <row r="41" spans="1:69" s="138" customFormat="1" ht="15.65" hidden="1" customHeight="1" x14ac:dyDescent="0.3">
      <c r="A41" s="496"/>
      <c r="B41" s="497"/>
      <c r="C41" s="498"/>
      <c r="D41" s="499"/>
      <c r="E41" s="498"/>
      <c r="F41" s="495"/>
      <c r="G41" s="495"/>
      <c r="H41" s="500"/>
      <c r="I41" s="500"/>
      <c r="J41" s="500"/>
      <c r="K41" s="501" t="str">
        <f>CONCATENATE(H41," ",I41," ",J41)</f>
        <v xml:space="preserve">  </v>
      </c>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89">
        <f>COUNTIF(P41:AH44,"Si")</f>
        <v>0</v>
      </c>
      <c r="AJ41" s="490">
        <f>IF((COUNTIF(O41:AH44,"Si"))&lt;=0,0,(IF((COUNTIF(O41:AH44,"Si"))&lt;=5,3,(IF(COUNTIF(O41:AH44,"Si")&lt;=11,4,5)))))</f>
        <v>0</v>
      </c>
      <c r="AK41" s="490">
        <f>IF((COUNTIF(O41:AH44,"Si"))&lt;=0,0,(IF((COUNTIF(O41:AH44,"Si"))&lt;=5,"MODERADO",(IF(COUNTIF(O41:AH44,"Si")&lt;=11,"ALTO","EXTREMO")))))</f>
        <v>0</v>
      </c>
      <c r="AL41" s="489"/>
      <c r="AM41" s="489"/>
      <c r="AN41" s="489" t="str">
        <f t="shared" ref="AN41" si="18">IF(AM41="Rara vez",1,(IF(AM41="Improbable",2,(IF(AM41="Posible",3,IF(AM41="Probable",4,IF(AM41="Seguro",5,"Revisar")))))))</f>
        <v>Revisar</v>
      </c>
      <c r="AO41" s="491">
        <f t="shared" ref="AO41" si="19">IF(E41="Corrupción",AN41,IF(AL41&lt;=2,1,IF(AL41&lt;=24,2,IF(AL41&lt;=500,3,IF(AL41&lt;=5000,4,IF(AL41&gt;5000,5,"Revisar"))))))</f>
        <v>1</v>
      </c>
      <c r="AP41" s="491" t="str">
        <f t="shared" ref="AP41" si="20">IF(E41="Corrupción",(IF(AO41=1,"Rara Vez",IF(AO41=2,"Improbable",IF(AO41=3,"Posible",IF(AO41=4,"Probable",IF(AO41=5,"Seguro","Revisar")))))),IF(AO41=1,"Muy Baja",IF(AO41=2,"Baja",IF(AO41=3,"Media",IF(AO41=4,"Alta","Muy Alta")))))</f>
        <v>Muy Baja</v>
      </c>
      <c r="AQ41" s="491" t="e">
        <f>IF(E41="Corrupción",AJ41,(ROUND(((VLOOKUP(M41,Datos!$B$25:$C$29,2,FALSE)*Datos!$B$32)+(VLOOKUP(N41,Datos!$B$25:$C$29,2,FALSE)*Datos!$C$32)+(VLOOKUP(O41,Datos!$B$25:$C$29,2,FALSE)*Datos!$D$32))*5,0)))</f>
        <v>#N/A</v>
      </c>
      <c r="AR41" s="492" t="e">
        <f>IF(AQ41=1,"Insignificante",IF(AQ41=2,"Menor",IF(AQ41=3,"Moderado",IF(AQ41=4,"Mayor","Catastrófico"))))</f>
        <v>#N/A</v>
      </c>
      <c r="AS41" s="493" t="e">
        <f>_xlfn.NUMBERVALUE(CONCATENATE(AO41,AQ41),"##")</f>
        <v>#N/A</v>
      </c>
      <c r="AT41" s="494" t="e">
        <f>VLOOKUP(AS41,Datos!$I$37:$J$61,2,FALSE)</f>
        <v>#N/A</v>
      </c>
      <c r="AU41" s="186"/>
      <c r="AV41" s="187"/>
      <c r="AW41" s="187"/>
      <c r="AX41" s="188"/>
      <c r="AY41" s="188"/>
      <c r="AZ41" s="188"/>
      <c r="BA41" s="188"/>
      <c r="BB41" s="185"/>
      <c r="BC41" s="145" t="e">
        <f>IF(AX41=Datos!$C$63,Datos!$C$73,IF(AX41=Datos!$C$64,Datos!$C$74,IF(AX41=Datos!$C$65,Datos!$C$75,"Revisar")))+IF(AY41=Datos!$D$63,Datos!$D$73,IF(AY41=Datos!$D$64,Datos!$D$74,"Revisar"))+IF(AZ41=Datos!$E$63,Datos!$E$73,IF(AZ41=Datos!$E$64,Datos!$E$74,"Revisar"))+IF(BB41=Datos!$G$63,Datos!$G$73,IF(BB41=Datos!$G$64,Datos!$G$74,IF(BB41=Datos!$G$65,Datos!$G$75,"Revisar")))</f>
        <v>#VALUE!</v>
      </c>
      <c r="BD41" s="145">
        <f>IF(AX41=Datos!$C$65,BC41,0)</f>
        <v>0</v>
      </c>
      <c r="BE41" s="145">
        <f>IF(OR(AX41=Datos!$C$63,AX41=Datos!$C$64),BC41,0)</f>
        <v>0</v>
      </c>
      <c r="BF41" s="447">
        <f>IF(ROUND(AO41-SUM(BE41:BE44),0)&lt;=0,1,ROUND(AO41-SUM(BE41:BE44),0))</f>
        <v>1</v>
      </c>
      <c r="BG41" s="491" t="str">
        <f>IF(E41="Corrupción",(IF(BF41=1,"Rara Vez",IF(BF41=2,"Improbable",IF(BF41=3,"Posible",IF(BF41=4,"Probable","Seguro"))))),IF(BF41=1,"Muy Baja",IF(BF41=2,"Baja",IF(BF41=3,"Media",IF(BF41=4,"Alta","Muy Alta")))))</f>
        <v>Muy Baja</v>
      </c>
      <c r="BH41" s="447" t="e">
        <f>ROUND(AQ41-SUM(BD41:BD44),0)</f>
        <v>#N/A</v>
      </c>
      <c r="BI41" s="447" t="e">
        <f>IF(BH41=1,"Insignificante",IF(BH41=2,"Menor",IF(BH41=3,"Moderado",IF(BH41=4,"Mayor","Catastrófico"))))</f>
        <v>#N/A</v>
      </c>
      <c r="BJ41" s="450" t="e">
        <f>_xlfn.NUMBERVALUE(CONCATENATE(BF41,BH41),"##")</f>
        <v>#N/A</v>
      </c>
      <c r="BK41" s="453" t="e">
        <f>+VLOOKUP(BJ41,Datos!$I$37:$J$65,2,FALSE)</f>
        <v>#N/A</v>
      </c>
      <c r="BL41" s="456"/>
      <c r="BM41" s="189"/>
      <c r="BN41" s="185"/>
      <c r="BO41" s="185"/>
      <c r="BP41" s="185"/>
      <c r="BQ41" s="190"/>
    </row>
    <row r="42" spans="1:69" ht="15.65" hidden="1" customHeight="1" x14ac:dyDescent="0.35">
      <c r="A42" s="476"/>
      <c r="B42" s="479"/>
      <c r="C42" s="457"/>
      <c r="D42" s="482"/>
      <c r="E42" s="457"/>
      <c r="F42" s="460"/>
      <c r="G42" s="460"/>
      <c r="H42" s="484"/>
      <c r="I42" s="484"/>
      <c r="J42" s="484"/>
      <c r="K42" s="487"/>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3"/>
      <c r="AJ42" s="466"/>
      <c r="AK42" s="466"/>
      <c r="AL42" s="463"/>
      <c r="AM42" s="463"/>
      <c r="AN42" s="463"/>
      <c r="AO42" s="448"/>
      <c r="AP42" s="448"/>
      <c r="AQ42" s="448"/>
      <c r="AR42" s="468"/>
      <c r="AS42" s="470"/>
      <c r="AT42" s="473"/>
      <c r="AU42" s="192"/>
      <c r="AV42" s="193"/>
      <c r="AW42" s="193"/>
      <c r="AX42" s="194"/>
      <c r="AY42" s="194"/>
      <c r="AZ42" s="194"/>
      <c r="BA42" s="194"/>
      <c r="BB42" s="191"/>
      <c r="BC42" s="195" t="e">
        <f>IF(AX42=Datos!$C$63,Datos!$C$73,IF(AX42=Datos!$C$64,Datos!$C$74,IF(AX42=Datos!$C$65,Datos!$C$75,"Revisar")))+IF(AY42=Datos!$D$63,Datos!$D$73,IF(AY42=Datos!$D$64,Datos!$D$74,"Revisar"))+IF(AZ42=Datos!$E$63,Datos!$E$73,IF(AZ42=Datos!$E$64,Datos!$E$74,"Revisar"))+IF(BB42=Datos!$G$63,Datos!$G$73,IF(BB42=Datos!$G$64,Datos!$G$74,IF(BB42=Datos!$G$65,Datos!$G$75,"Revisar")))</f>
        <v>#VALUE!</v>
      </c>
      <c r="BD42" s="195">
        <f>IF(AX42=Datos!$C$65,BC42,0)</f>
        <v>0</v>
      </c>
      <c r="BE42" s="195">
        <f>IF(OR(AX42=Datos!$C$63,AX42=Datos!$C$64),BC42,0)</f>
        <v>0</v>
      </c>
      <c r="BF42" s="448"/>
      <c r="BG42" s="448"/>
      <c r="BH42" s="448"/>
      <c r="BI42" s="448"/>
      <c r="BJ42" s="451"/>
      <c r="BK42" s="454"/>
      <c r="BL42" s="457"/>
      <c r="BM42" s="196"/>
      <c r="BN42" s="191"/>
      <c r="BO42" s="191"/>
      <c r="BP42" s="191"/>
      <c r="BQ42" s="197"/>
    </row>
    <row r="43" spans="1:69" ht="43.5" hidden="1" customHeight="1" x14ac:dyDescent="0.35">
      <c r="A43" s="476"/>
      <c r="B43" s="479"/>
      <c r="C43" s="457"/>
      <c r="D43" s="482"/>
      <c r="E43" s="457"/>
      <c r="F43" s="460"/>
      <c r="G43" s="460"/>
      <c r="H43" s="484"/>
      <c r="I43" s="484"/>
      <c r="J43" s="484"/>
      <c r="K43" s="487"/>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3"/>
      <c r="AJ43" s="466"/>
      <c r="AK43" s="466"/>
      <c r="AL43" s="463"/>
      <c r="AM43" s="463"/>
      <c r="AN43" s="463"/>
      <c r="AO43" s="448"/>
      <c r="AP43" s="448"/>
      <c r="AQ43" s="448"/>
      <c r="AR43" s="468"/>
      <c r="AS43" s="470"/>
      <c r="AT43" s="473"/>
      <c r="AU43" s="199"/>
      <c r="AV43" s="193"/>
      <c r="AW43" s="193"/>
      <c r="AX43" s="194"/>
      <c r="AY43" s="194"/>
      <c r="AZ43" s="194"/>
      <c r="BA43" s="194"/>
      <c r="BB43" s="191"/>
      <c r="BC43" s="195" t="e">
        <f>IF(AX43=Datos!$C$63,Datos!$C$73,IF(AX43=Datos!$C$64,Datos!$C$74,IF(AX43=Datos!$C$65,Datos!$C$75,"Revisar")))+IF(AY43=Datos!$D$63,Datos!$D$73,IF(AY43=Datos!$D$64,Datos!$D$74,"Revisar"))+IF(AZ43=Datos!$E$63,Datos!$E$73,IF(AZ43=Datos!$E$64,Datos!$E$74,"Revisar"))+IF(BB43=Datos!$G$63,Datos!$G$73,IF(BB43=Datos!$G$64,Datos!$G$74,IF(BB43=Datos!$G$65,Datos!$G$75,"Revisar")))</f>
        <v>#VALUE!</v>
      </c>
      <c r="BD43" s="195">
        <f>IF(AX43=Datos!$C$65,BC43,0)</f>
        <v>0</v>
      </c>
      <c r="BE43" s="195">
        <f>IF(OR(AX43=Datos!$C$63,AX43=Datos!$C$64),BC43,0)</f>
        <v>0</v>
      </c>
      <c r="BF43" s="448"/>
      <c r="BG43" s="448"/>
      <c r="BH43" s="448"/>
      <c r="BI43" s="448"/>
      <c r="BJ43" s="451"/>
      <c r="BK43" s="454"/>
      <c r="BL43" s="457"/>
      <c r="BM43" s="200"/>
      <c r="BN43" s="200"/>
      <c r="BO43" s="200"/>
      <c r="BP43" s="200"/>
      <c r="BQ43" s="201"/>
    </row>
    <row r="44" spans="1:69" ht="43.5" hidden="1" customHeight="1" thickBot="1" x14ac:dyDescent="0.4">
      <c r="A44" s="477"/>
      <c r="B44" s="480"/>
      <c r="C44" s="458"/>
      <c r="D44" s="483"/>
      <c r="E44" s="458"/>
      <c r="F44" s="461"/>
      <c r="G44" s="461"/>
      <c r="H44" s="485"/>
      <c r="I44" s="485"/>
      <c r="J44" s="485"/>
      <c r="K44" s="488"/>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4"/>
      <c r="AJ44" s="467"/>
      <c r="AK44" s="467"/>
      <c r="AL44" s="464"/>
      <c r="AM44" s="464"/>
      <c r="AN44" s="464"/>
      <c r="AO44" s="449"/>
      <c r="AP44" s="449"/>
      <c r="AQ44" s="449"/>
      <c r="AR44" s="469"/>
      <c r="AS44" s="471"/>
      <c r="AT44" s="474"/>
      <c r="AU44" s="203"/>
      <c r="AV44" s="204"/>
      <c r="AW44" s="204"/>
      <c r="AX44" s="205"/>
      <c r="AY44" s="205"/>
      <c r="AZ44" s="205"/>
      <c r="BA44" s="205"/>
      <c r="BB44" s="202"/>
      <c r="BC44" s="206" t="e">
        <f>IF(AX44=Datos!$C$63,Datos!$C$73,IF(AX44=Datos!$C$64,Datos!$C$74,IF(AX44=Datos!$C$65,Datos!$C$75,"Revisar")))+IF(AY44=Datos!$D$63,Datos!$D$73,IF(AY44=Datos!$D$64,Datos!$D$74,"Revisar"))+IF(AZ44=Datos!$E$63,Datos!$E$73,IF(AZ44=Datos!$E$64,Datos!$E$74,"Revisar"))+IF(BB44=Datos!$G$63,Datos!$G$73,IF(BB44=Datos!$G$64,Datos!$G$74,IF(BB44=Datos!$G$65,Datos!$G$75,"Revisar")))</f>
        <v>#VALUE!</v>
      </c>
      <c r="BD44" s="206">
        <f>IF(AX44=Datos!$C$65,BC44,0)</f>
        <v>0</v>
      </c>
      <c r="BE44" s="206">
        <f>IF(OR(AX44=Datos!$C$63,AX44=Datos!$C$64),BC44,0)</f>
        <v>0</v>
      </c>
      <c r="BF44" s="449"/>
      <c r="BG44" s="449"/>
      <c r="BH44" s="449"/>
      <c r="BI44" s="449"/>
      <c r="BJ44" s="452"/>
      <c r="BK44" s="455"/>
      <c r="BL44" s="458"/>
      <c r="BM44" s="207"/>
      <c r="BN44" s="207"/>
      <c r="BO44" s="207"/>
      <c r="BP44" s="207"/>
      <c r="BQ44" s="208"/>
    </row>
    <row r="45" spans="1:69" s="138" customFormat="1" ht="15.65" hidden="1" customHeight="1" x14ac:dyDescent="0.3">
      <c r="A45" s="496"/>
      <c r="B45" s="497"/>
      <c r="C45" s="498"/>
      <c r="D45" s="499"/>
      <c r="E45" s="498"/>
      <c r="F45" s="495"/>
      <c r="G45" s="495"/>
      <c r="H45" s="500"/>
      <c r="I45" s="500"/>
      <c r="J45" s="500"/>
      <c r="K45" s="501" t="str">
        <f>CONCATENATE(H45," ",I45," ",J45)</f>
        <v xml:space="preserve">  </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89">
        <f>COUNTIF(P45:AH48,"Si")</f>
        <v>0</v>
      </c>
      <c r="AJ45" s="490">
        <f>IF((COUNTIF(O45:AH48,"Si"))&lt;=0,0,(IF((COUNTIF(O45:AH48,"Si"))&lt;=5,3,(IF(COUNTIF(O45:AH48,"Si")&lt;=11,4,5)))))</f>
        <v>0</v>
      </c>
      <c r="AK45" s="490">
        <f>IF((COUNTIF(O45:AH48,"Si"))&lt;=0,0,(IF((COUNTIF(O45:AH48,"Si"))&lt;=5,"MODERADO",(IF(COUNTIF(O45:AH48,"Si")&lt;=11,"ALTO","EXTREMO")))))</f>
        <v>0</v>
      </c>
      <c r="AL45" s="489"/>
      <c r="AM45" s="489"/>
      <c r="AN45" s="489" t="str">
        <f t="shared" ref="AN45" si="21">IF(AM45="Rara vez",1,(IF(AM45="Improbable",2,(IF(AM45="Posible",3,IF(AM45="Probable",4,IF(AM45="Seguro",5,"Revisar")))))))</f>
        <v>Revisar</v>
      </c>
      <c r="AO45" s="491">
        <f t="shared" ref="AO45" si="22">IF(E45="Corrupción",AN45,IF(AL45&lt;=2,1,IF(AL45&lt;=24,2,IF(AL45&lt;=500,3,IF(AL45&lt;=5000,4,IF(AL45&gt;5000,5,"Revisar"))))))</f>
        <v>1</v>
      </c>
      <c r="AP45" s="491" t="str">
        <f t="shared" ref="AP45" si="23">IF(E45="Corrupción",(IF(AO45=1,"Rara Vez",IF(AO45=2,"Improbable",IF(AO45=3,"Posible",IF(AO45=4,"Probable",IF(AO45=5,"Seguro","Revisar")))))),IF(AO45=1,"Muy Baja",IF(AO45=2,"Baja",IF(AO45=3,"Media",IF(AO45=4,"Alta","Muy Alta")))))</f>
        <v>Muy Baja</v>
      </c>
      <c r="AQ45" s="491" t="e">
        <f>IF(E45="Corrupción",AJ45,(ROUND(((VLOOKUP(M45,Datos!$B$25:$C$29,2,FALSE)*Datos!$B$32)+(VLOOKUP(N45,Datos!$B$25:$C$29,2,FALSE)*Datos!$C$32)+(VLOOKUP(O45,Datos!$B$25:$C$29,2,FALSE)*Datos!$D$32))*5,0)))</f>
        <v>#N/A</v>
      </c>
      <c r="AR45" s="492" t="e">
        <f>IF(AQ45=1,"Insignificante",IF(AQ45=2,"Menor",IF(AQ45=3,"Moderado",IF(AQ45=4,"Mayor","Catastrófico"))))</f>
        <v>#N/A</v>
      </c>
      <c r="AS45" s="493" t="e">
        <f>_xlfn.NUMBERVALUE(CONCATENATE(AO45,AQ45),"##")</f>
        <v>#N/A</v>
      </c>
      <c r="AT45" s="494" t="e">
        <f>VLOOKUP(AS45,Datos!$I$37:$J$61,2,FALSE)</f>
        <v>#N/A</v>
      </c>
      <c r="AU45" s="186"/>
      <c r="AV45" s="187"/>
      <c r="AW45" s="187"/>
      <c r="AX45" s="188"/>
      <c r="AY45" s="188"/>
      <c r="AZ45" s="188"/>
      <c r="BA45" s="188"/>
      <c r="BB45" s="185"/>
      <c r="BC45" s="145" t="e">
        <f>IF(AX45=Datos!$C$63,Datos!$C$73,IF(AX45=Datos!$C$64,Datos!$C$74,IF(AX45=Datos!$C$65,Datos!$C$75,"Revisar")))+IF(AY45=Datos!$D$63,Datos!$D$73,IF(AY45=Datos!$D$64,Datos!$D$74,"Revisar"))+IF(AZ45=Datos!$E$63,Datos!$E$73,IF(AZ45=Datos!$E$64,Datos!$E$74,"Revisar"))+IF(BB45=Datos!$G$63,Datos!$G$73,IF(BB45=Datos!$G$64,Datos!$G$74,IF(BB45=Datos!$G$65,Datos!$G$75,"Revisar")))</f>
        <v>#VALUE!</v>
      </c>
      <c r="BD45" s="145">
        <f>IF(AX45=Datos!$C$65,BC45,0)</f>
        <v>0</v>
      </c>
      <c r="BE45" s="145">
        <f>IF(OR(AX45=Datos!$C$63,AX45=Datos!$C$64),BC45,0)</f>
        <v>0</v>
      </c>
      <c r="BF45" s="447">
        <f>IF(ROUND(AO45-SUM(BE45:BE48),0)&lt;=0,1,ROUND(AO45-SUM(BE45:BE48),0))</f>
        <v>1</v>
      </c>
      <c r="BG45" s="491" t="str">
        <f>IF(E45="Corrupción",(IF(BF45=1,"Rara Vez",IF(BF45=2,"Improbable",IF(BF45=3,"Posible",IF(BF45=4,"Probable","Seguro"))))),IF(BF45=1,"Muy Baja",IF(BF45=2,"Baja",IF(BF45=3,"Media",IF(BF45=4,"Alta","Muy Alta")))))</f>
        <v>Muy Baja</v>
      </c>
      <c r="BH45" s="447" t="e">
        <f>ROUND(AQ45-SUM(BD45:BD48),0)</f>
        <v>#N/A</v>
      </c>
      <c r="BI45" s="447" t="e">
        <f>IF(BH45=1,"Insignificante",IF(BH45=2,"Menor",IF(BH45=3,"Moderado",IF(BH45=4,"Mayor","Catastrófico"))))</f>
        <v>#N/A</v>
      </c>
      <c r="BJ45" s="450" t="e">
        <f>_xlfn.NUMBERVALUE(CONCATENATE(BF45,BH45),"##")</f>
        <v>#N/A</v>
      </c>
      <c r="BK45" s="453" t="e">
        <f>+VLOOKUP(BJ45,Datos!$I$37:$J$65,2,FALSE)</f>
        <v>#N/A</v>
      </c>
      <c r="BL45" s="456"/>
      <c r="BM45" s="189"/>
      <c r="BN45" s="185"/>
      <c r="BO45" s="185"/>
      <c r="BP45" s="185"/>
      <c r="BQ45" s="190"/>
    </row>
    <row r="46" spans="1:69" ht="15.65" hidden="1" customHeight="1" x14ac:dyDescent="0.35">
      <c r="A46" s="476"/>
      <c r="B46" s="479"/>
      <c r="C46" s="457"/>
      <c r="D46" s="482"/>
      <c r="E46" s="457"/>
      <c r="F46" s="460"/>
      <c r="G46" s="460"/>
      <c r="H46" s="484"/>
      <c r="I46" s="484"/>
      <c r="J46" s="484"/>
      <c r="K46" s="487"/>
      <c r="L46" s="460"/>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3"/>
      <c r="AJ46" s="466"/>
      <c r="AK46" s="466"/>
      <c r="AL46" s="463"/>
      <c r="AM46" s="463"/>
      <c r="AN46" s="463"/>
      <c r="AO46" s="448"/>
      <c r="AP46" s="448"/>
      <c r="AQ46" s="448"/>
      <c r="AR46" s="468"/>
      <c r="AS46" s="470"/>
      <c r="AT46" s="473"/>
      <c r="AU46" s="192"/>
      <c r="AV46" s="193"/>
      <c r="AW46" s="193"/>
      <c r="AX46" s="194"/>
      <c r="AY46" s="194"/>
      <c r="AZ46" s="194"/>
      <c r="BA46" s="194"/>
      <c r="BB46" s="191"/>
      <c r="BC46" s="195" t="e">
        <f>IF(AX46=Datos!$C$63,Datos!$C$73,IF(AX46=Datos!$C$64,Datos!$C$74,IF(AX46=Datos!$C$65,Datos!$C$75,"Revisar")))+IF(AY46=Datos!$D$63,Datos!$D$73,IF(AY46=Datos!$D$64,Datos!$D$74,"Revisar"))+IF(AZ46=Datos!$E$63,Datos!$E$73,IF(AZ46=Datos!$E$64,Datos!$E$74,"Revisar"))+IF(BB46=Datos!$G$63,Datos!$G$73,IF(BB46=Datos!$G$64,Datos!$G$74,IF(BB46=Datos!$G$65,Datos!$G$75,"Revisar")))</f>
        <v>#VALUE!</v>
      </c>
      <c r="BD46" s="195">
        <f>IF(AX46=Datos!$C$65,BC46,0)</f>
        <v>0</v>
      </c>
      <c r="BE46" s="195">
        <f>IF(OR(AX46=Datos!$C$63,AX46=Datos!$C$64),BC46,0)</f>
        <v>0</v>
      </c>
      <c r="BF46" s="448"/>
      <c r="BG46" s="448"/>
      <c r="BH46" s="448"/>
      <c r="BI46" s="448"/>
      <c r="BJ46" s="451"/>
      <c r="BK46" s="454"/>
      <c r="BL46" s="457"/>
      <c r="BM46" s="196"/>
      <c r="BN46" s="191"/>
      <c r="BO46" s="191"/>
      <c r="BP46" s="191"/>
      <c r="BQ46" s="197"/>
    </row>
    <row r="47" spans="1:69" ht="43.5" hidden="1" customHeight="1" x14ac:dyDescent="0.35">
      <c r="A47" s="476"/>
      <c r="B47" s="479"/>
      <c r="C47" s="457"/>
      <c r="D47" s="482"/>
      <c r="E47" s="457"/>
      <c r="F47" s="460"/>
      <c r="G47" s="460"/>
      <c r="H47" s="484"/>
      <c r="I47" s="484"/>
      <c r="J47" s="484"/>
      <c r="K47" s="487"/>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3"/>
      <c r="AJ47" s="466"/>
      <c r="AK47" s="466"/>
      <c r="AL47" s="463"/>
      <c r="AM47" s="463"/>
      <c r="AN47" s="463"/>
      <c r="AO47" s="448"/>
      <c r="AP47" s="448"/>
      <c r="AQ47" s="448"/>
      <c r="AR47" s="468"/>
      <c r="AS47" s="470"/>
      <c r="AT47" s="473"/>
      <c r="AU47" s="199"/>
      <c r="AV47" s="193"/>
      <c r="AW47" s="193"/>
      <c r="AX47" s="194"/>
      <c r="AY47" s="194"/>
      <c r="AZ47" s="194"/>
      <c r="BA47" s="194"/>
      <c r="BB47" s="191"/>
      <c r="BC47" s="195" t="e">
        <f>IF(AX47=Datos!$C$63,Datos!$C$73,IF(AX47=Datos!$C$64,Datos!$C$74,IF(AX47=Datos!$C$65,Datos!$C$75,"Revisar")))+IF(AY47=Datos!$D$63,Datos!$D$73,IF(AY47=Datos!$D$64,Datos!$D$74,"Revisar"))+IF(AZ47=Datos!$E$63,Datos!$E$73,IF(AZ47=Datos!$E$64,Datos!$E$74,"Revisar"))+IF(BB47=Datos!$G$63,Datos!$G$73,IF(BB47=Datos!$G$64,Datos!$G$74,IF(BB47=Datos!$G$65,Datos!$G$75,"Revisar")))</f>
        <v>#VALUE!</v>
      </c>
      <c r="BD47" s="195">
        <f>IF(AX47=Datos!$C$65,BC47,0)</f>
        <v>0</v>
      </c>
      <c r="BE47" s="195">
        <f>IF(OR(AX47=Datos!$C$63,AX47=Datos!$C$64),BC47,0)</f>
        <v>0</v>
      </c>
      <c r="BF47" s="448"/>
      <c r="BG47" s="448"/>
      <c r="BH47" s="448"/>
      <c r="BI47" s="448"/>
      <c r="BJ47" s="451"/>
      <c r="BK47" s="454"/>
      <c r="BL47" s="457"/>
      <c r="BM47" s="200"/>
      <c r="BN47" s="200"/>
      <c r="BO47" s="200"/>
      <c r="BP47" s="200"/>
      <c r="BQ47" s="201"/>
    </row>
    <row r="48" spans="1:69" ht="43.5" hidden="1" customHeight="1" thickBot="1" x14ac:dyDescent="0.4">
      <c r="A48" s="477"/>
      <c r="B48" s="480"/>
      <c r="C48" s="458"/>
      <c r="D48" s="483"/>
      <c r="E48" s="458"/>
      <c r="F48" s="461"/>
      <c r="G48" s="461"/>
      <c r="H48" s="485"/>
      <c r="I48" s="485"/>
      <c r="J48" s="485"/>
      <c r="K48" s="488"/>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4"/>
      <c r="AJ48" s="467"/>
      <c r="AK48" s="467"/>
      <c r="AL48" s="464"/>
      <c r="AM48" s="464"/>
      <c r="AN48" s="464"/>
      <c r="AO48" s="449"/>
      <c r="AP48" s="449"/>
      <c r="AQ48" s="449"/>
      <c r="AR48" s="469"/>
      <c r="AS48" s="471"/>
      <c r="AT48" s="474"/>
      <c r="AU48" s="203"/>
      <c r="AV48" s="204"/>
      <c r="AW48" s="204"/>
      <c r="AX48" s="205"/>
      <c r="AY48" s="205"/>
      <c r="AZ48" s="205"/>
      <c r="BA48" s="205"/>
      <c r="BB48" s="202"/>
      <c r="BC48" s="206" t="e">
        <f>IF(AX48=Datos!$C$63,Datos!$C$73,IF(AX48=Datos!$C$64,Datos!$C$74,IF(AX48=Datos!$C$65,Datos!$C$75,"Revisar")))+IF(AY48=Datos!$D$63,Datos!$D$73,IF(AY48=Datos!$D$64,Datos!$D$74,"Revisar"))+IF(AZ48=Datos!$E$63,Datos!$E$73,IF(AZ48=Datos!$E$64,Datos!$E$74,"Revisar"))+IF(BB48=Datos!$G$63,Datos!$G$73,IF(BB48=Datos!$G$64,Datos!$G$74,IF(BB48=Datos!$G$65,Datos!$G$75,"Revisar")))</f>
        <v>#VALUE!</v>
      </c>
      <c r="BD48" s="206">
        <f>IF(AX48=Datos!$C$65,BC48,0)</f>
        <v>0</v>
      </c>
      <c r="BE48" s="206">
        <f>IF(OR(AX48=Datos!$C$63,AX48=Datos!$C$64),BC48,0)</f>
        <v>0</v>
      </c>
      <c r="BF48" s="449"/>
      <c r="BG48" s="449"/>
      <c r="BH48" s="449"/>
      <c r="BI48" s="449"/>
      <c r="BJ48" s="452"/>
      <c r="BK48" s="455"/>
      <c r="BL48" s="458"/>
      <c r="BM48" s="207"/>
      <c r="BN48" s="207"/>
      <c r="BO48" s="207"/>
      <c r="BP48" s="207"/>
      <c r="BQ48" s="208"/>
    </row>
    <row r="51" ht="15" hidden="1" customHeight="1" x14ac:dyDescent="0.35"/>
    <row r="55" ht="15" hidden="1" customHeight="1" x14ac:dyDescent="0.35"/>
    <row r="59" ht="15" hidden="1" customHeight="1" x14ac:dyDescent="0.35"/>
    <row r="63" ht="15" hidden="1" customHeight="1" x14ac:dyDescent="0.35"/>
    <row r="67" ht="15" hidden="1" customHeight="1" x14ac:dyDescent="0.35"/>
    <row r="71" ht="15" hidden="1" customHeight="1" x14ac:dyDescent="0.35"/>
    <row r="75" ht="15" hidden="1" customHeight="1" x14ac:dyDescent="0.35"/>
    <row r="79" ht="15" hidden="1" customHeight="1" x14ac:dyDescent="0.35"/>
    <row r="83" ht="15" hidden="1" customHeight="1" x14ac:dyDescent="0.35"/>
    <row r="87" ht="15" hidden="1" customHeight="1" x14ac:dyDescent="0.35"/>
    <row r="91" ht="15" hidden="1" customHeight="1" x14ac:dyDescent="0.35"/>
    <row r="95" ht="15" hidden="1" customHeight="1" x14ac:dyDescent="0.35"/>
    <row r="99" ht="15" hidden="1" customHeight="1" x14ac:dyDescent="0.35"/>
    <row r="103" ht="15" hidden="1" customHeight="1" x14ac:dyDescent="0.35"/>
    <row r="107" ht="15" hidden="1" customHeight="1" x14ac:dyDescent="0.35"/>
    <row r="111" ht="15" hidden="1" customHeight="1" x14ac:dyDescent="0.35"/>
    <row r="115" ht="15" hidden="1" customHeight="1" x14ac:dyDescent="0.35"/>
    <row r="119" ht="15" hidden="1" customHeight="1" x14ac:dyDescent="0.35"/>
    <row r="123" ht="15" hidden="1" customHeight="1" x14ac:dyDescent="0.35"/>
    <row r="127" ht="15" hidden="1" customHeight="1" x14ac:dyDescent="0.35"/>
    <row r="131" ht="15" hidden="1" customHeight="1" x14ac:dyDescent="0.35"/>
  </sheetData>
  <sheetProtection algorithmName="SHA-512" hashValue="1uK2JiagCxKkSjRr1CxcYwr5vyKbyghElJUrqR4dVuTmhUmVBQjLAc1vTKqSMNe+dJ4ZP1IP9WXwub9BIYR3WQ==" saltValue="oqmhBzBOsk7NYEcym0dm6Q==" spinCount="100000" sheet="1" formatCells="0" formatColumns="0" formatRows="0"/>
  <mergeCells count="446">
    <mergeCell ref="C9:D9"/>
    <mergeCell ref="E9:F9"/>
    <mergeCell ref="G9:H9"/>
    <mergeCell ref="B11:L11"/>
    <mergeCell ref="A13:AH13"/>
    <mergeCell ref="AL13:AT13"/>
    <mergeCell ref="B5:H5"/>
    <mergeCell ref="C6:H6"/>
    <mergeCell ref="C7:H7"/>
    <mergeCell ref="C8:D8"/>
    <mergeCell ref="E8:F8"/>
    <mergeCell ref="G8:H8"/>
    <mergeCell ref="AU13:BB14"/>
    <mergeCell ref="BF13:BL14"/>
    <mergeCell ref="BM13:BQ14"/>
    <mergeCell ref="M14:O14"/>
    <mergeCell ref="P14:AK14"/>
    <mergeCell ref="AI15:AK15"/>
    <mergeCell ref="AO15:AP15"/>
    <mergeCell ref="AQ15:AR15"/>
    <mergeCell ref="BF15:BG15"/>
    <mergeCell ref="BH15:BI15"/>
    <mergeCell ref="G17:G20"/>
    <mergeCell ref="H17:H20"/>
    <mergeCell ref="I17:I20"/>
    <mergeCell ref="J17:J20"/>
    <mergeCell ref="K17:K20"/>
    <mergeCell ref="L17:L20"/>
    <mergeCell ref="A17:A20"/>
    <mergeCell ref="B17:B20"/>
    <mergeCell ref="C17:C20"/>
    <mergeCell ref="D17:D20"/>
    <mergeCell ref="E17:E20"/>
    <mergeCell ref="F17:F20"/>
    <mergeCell ref="S17:S20"/>
    <mergeCell ref="T17:T20"/>
    <mergeCell ref="U17:U20"/>
    <mergeCell ref="V17:V20"/>
    <mergeCell ref="W17:W20"/>
    <mergeCell ref="X17:X20"/>
    <mergeCell ref="M17:M20"/>
    <mergeCell ref="N17:N20"/>
    <mergeCell ref="O17:O20"/>
    <mergeCell ref="P17:P20"/>
    <mergeCell ref="Q17:Q20"/>
    <mergeCell ref="R17:R20"/>
    <mergeCell ref="AG17:AG20"/>
    <mergeCell ref="AH17:AH20"/>
    <mergeCell ref="AI17:AI20"/>
    <mergeCell ref="AJ17:AJ20"/>
    <mergeCell ref="Y17:Y20"/>
    <mergeCell ref="Z17:Z20"/>
    <mergeCell ref="AA17:AA20"/>
    <mergeCell ref="AB17:AB20"/>
    <mergeCell ref="AC17:AC20"/>
    <mergeCell ref="AD17:AD20"/>
    <mergeCell ref="BH17:BH20"/>
    <mergeCell ref="BI17:BI20"/>
    <mergeCell ref="BJ17:BJ20"/>
    <mergeCell ref="BK17:BK20"/>
    <mergeCell ref="BL17:BL20"/>
    <mergeCell ref="A21:A24"/>
    <mergeCell ref="B21:B24"/>
    <mergeCell ref="C21:C24"/>
    <mergeCell ref="D21:D24"/>
    <mergeCell ref="E21:E24"/>
    <mergeCell ref="AQ17:AQ20"/>
    <mergeCell ref="AR17:AR20"/>
    <mergeCell ref="AS17:AS20"/>
    <mergeCell ref="AT17:AT20"/>
    <mergeCell ref="BF17:BF20"/>
    <mergeCell ref="BG17:BG20"/>
    <mergeCell ref="AK17:AK20"/>
    <mergeCell ref="AL17:AL20"/>
    <mergeCell ref="AM17:AM20"/>
    <mergeCell ref="AN17:AN20"/>
    <mergeCell ref="AO17:AO20"/>
    <mergeCell ref="AP17:AP20"/>
    <mergeCell ref="AE17:AE20"/>
    <mergeCell ref="AF17:AF20"/>
    <mergeCell ref="L21:L24"/>
    <mergeCell ref="M21:M24"/>
    <mergeCell ref="N21:N24"/>
    <mergeCell ref="O21:O24"/>
    <mergeCell ref="P21:P24"/>
    <mergeCell ref="Q21:Q24"/>
    <mergeCell ref="F21:F24"/>
    <mergeCell ref="G21:G24"/>
    <mergeCell ref="H21:H24"/>
    <mergeCell ref="I21:I24"/>
    <mergeCell ref="J21:J24"/>
    <mergeCell ref="K21:K24"/>
    <mergeCell ref="X21:X24"/>
    <mergeCell ref="Y21:Y24"/>
    <mergeCell ref="Z21:Z24"/>
    <mergeCell ref="AA21:AA24"/>
    <mergeCell ref="AB21:AB24"/>
    <mergeCell ref="AC21:AC24"/>
    <mergeCell ref="R21:R24"/>
    <mergeCell ref="S21:S24"/>
    <mergeCell ref="T21:T24"/>
    <mergeCell ref="U21:U24"/>
    <mergeCell ref="V21:V24"/>
    <mergeCell ref="W21:W24"/>
    <mergeCell ref="AJ21:AJ24"/>
    <mergeCell ref="AK21:AK24"/>
    <mergeCell ref="AL21:AL24"/>
    <mergeCell ref="AM21:AM24"/>
    <mergeCell ref="AN21:AN24"/>
    <mergeCell ref="AO21:AO24"/>
    <mergeCell ref="AD21:AD24"/>
    <mergeCell ref="AE21:AE24"/>
    <mergeCell ref="AF21:AF24"/>
    <mergeCell ref="AG21:AG24"/>
    <mergeCell ref="AH21:AH24"/>
    <mergeCell ref="AI21:AI24"/>
    <mergeCell ref="BG21:BG24"/>
    <mergeCell ref="BH21:BH24"/>
    <mergeCell ref="BI21:BI24"/>
    <mergeCell ref="BJ21:BJ24"/>
    <mergeCell ref="BK21:BK24"/>
    <mergeCell ref="BL21:BL24"/>
    <mergeCell ref="AP21:AP24"/>
    <mergeCell ref="AQ21:AQ24"/>
    <mergeCell ref="AR21:AR24"/>
    <mergeCell ref="AS21:AS24"/>
    <mergeCell ref="AT21:AT24"/>
    <mergeCell ref="BF21:BF24"/>
    <mergeCell ref="G25:G28"/>
    <mergeCell ref="H25:H28"/>
    <mergeCell ref="I25:I28"/>
    <mergeCell ref="J25:J28"/>
    <mergeCell ref="K25:K28"/>
    <mergeCell ref="L25:L28"/>
    <mergeCell ref="A25:A28"/>
    <mergeCell ref="B25:B28"/>
    <mergeCell ref="C25:C28"/>
    <mergeCell ref="D25:D28"/>
    <mergeCell ref="E25:E28"/>
    <mergeCell ref="F25:F28"/>
    <mergeCell ref="S25:S28"/>
    <mergeCell ref="T25:T28"/>
    <mergeCell ref="U25:U28"/>
    <mergeCell ref="V25:V28"/>
    <mergeCell ref="W25:W28"/>
    <mergeCell ref="X25:X28"/>
    <mergeCell ref="M25:M28"/>
    <mergeCell ref="N25:N28"/>
    <mergeCell ref="O25:O28"/>
    <mergeCell ref="P25:P28"/>
    <mergeCell ref="Q25:Q28"/>
    <mergeCell ref="R25:R28"/>
    <mergeCell ref="AG25:AG28"/>
    <mergeCell ref="AH25:AH28"/>
    <mergeCell ref="AI25:AI28"/>
    <mergeCell ref="AJ25:AJ28"/>
    <mergeCell ref="Y25:Y28"/>
    <mergeCell ref="Z25:Z28"/>
    <mergeCell ref="AA25:AA28"/>
    <mergeCell ref="AB25:AB28"/>
    <mergeCell ref="AC25:AC28"/>
    <mergeCell ref="AD25:AD28"/>
    <mergeCell ref="BH25:BH28"/>
    <mergeCell ref="BI25:BI28"/>
    <mergeCell ref="BJ25:BJ28"/>
    <mergeCell ref="BK25:BK28"/>
    <mergeCell ref="BL25:BL28"/>
    <mergeCell ref="A29:A32"/>
    <mergeCell ref="B29:B32"/>
    <mergeCell ref="C29:C32"/>
    <mergeCell ref="D29:D32"/>
    <mergeCell ref="E29:E32"/>
    <mergeCell ref="AQ25:AQ28"/>
    <mergeCell ref="AR25:AR28"/>
    <mergeCell ref="AS25:AS28"/>
    <mergeCell ref="AT25:AT28"/>
    <mergeCell ref="BF25:BF28"/>
    <mergeCell ref="BG25:BG28"/>
    <mergeCell ref="AK25:AK28"/>
    <mergeCell ref="AL25:AL28"/>
    <mergeCell ref="AM25:AM28"/>
    <mergeCell ref="AN25:AN28"/>
    <mergeCell ref="AO25:AO28"/>
    <mergeCell ref="AP25:AP28"/>
    <mergeCell ref="AE25:AE28"/>
    <mergeCell ref="AF25:AF28"/>
    <mergeCell ref="L29:L32"/>
    <mergeCell ref="M29:M32"/>
    <mergeCell ref="N29:N32"/>
    <mergeCell ref="O29:O32"/>
    <mergeCell ref="P29:P32"/>
    <mergeCell ref="Q29:Q32"/>
    <mergeCell ref="F29:F32"/>
    <mergeCell ref="G29:G32"/>
    <mergeCell ref="H29:H32"/>
    <mergeCell ref="I29:I32"/>
    <mergeCell ref="J29:J32"/>
    <mergeCell ref="K29:K32"/>
    <mergeCell ref="X29:X32"/>
    <mergeCell ref="Y29:Y32"/>
    <mergeCell ref="Z29:Z32"/>
    <mergeCell ref="AA29:AA32"/>
    <mergeCell ref="AB29:AB32"/>
    <mergeCell ref="AC29:AC32"/>
    <mergeCell ref="R29:R32"/>
    <mergeCell ref="S29:S32"/>
    <mergeCell ref="T29:T32"/>
    <mergeCell ref="U29:U32"/>
    <mergeCell ref="V29:V32"/>
    <mergeCell ref="W29:W32"/>
    <mergeCell ref="AJ29:AJ32"/>
    <mergeCell ref="AK29:AK32"/>
    <mergeCell ref="AL29:AL32"/>
    <mergeCell ref="AM29:AM32"/>
    <mergeCell ref="AN29:AN32"/>
    <mergeCell ref="AO29:AO32"/>
    <mergeCell ref="AD29:AD32"/>
    <mergeCell ref="AE29:AE32"/>
    <mergeCell ref="AF29:AF32"/>
    <mergeCell ref="AG29:AG32"/>
    <mergeCell ref="AH29:AH32"/>
    <mergeCell ref="AI29:AI32"/>
    <mergeCell ref="BG29:BG32"/>
    <mergeCell ref="BH29:BH32"/>
    <mergeCell ref="BI29:BI32"/>
    <mergeCell ref="BJ29:BJ32"/>
    <mergeCell ref="BK29:BK32"/>
    <mergeCell ref="BL29:BL32"/>
    <mergeCell ref="AP29:AP32"/>
    <mergeCell ref="AQ29:AQ32"/>
    <mergeCell ref="AR29:AR32"/>
    <mergeCell ref="AS29:AS32"/>
    <mergeCell ref="AT29:AT32"/>
    <mergeCell ref="BF29:BF32"/>
    <mergeCell ref="G33:G36"/>
    <mergeCell ref="H33:H36"/>
    <mergeCell ref="I33:I36"/>
    <mergeCell ref="J33:J36"/>
    <mergeCell ref="K33:K36"/>
    <mergeCell ref="L33:L36"/>
    <mergeCell ref="A33:A36"/>
    <mergeCell ref="B33:B36"/>
    <mergeCell ref="C33:C36"/>
    <mergeCell ref="D33:D36"/>
    <mergeCell ref="E33:E36"/>
    <mergeCell ref="F33:F36"/>
    <mergeCell ref="S33:S36"/>
    <mergeCell ref="T33:T36"/>
    <mergeCell ref="U33:U36"/>
    <mergeCell ref="V33:V36"/>
    <mergeCell ref="W33:W36"/>
    <mergeCell ref="X33:X36"/>
    <mergeCell ref="M33:M36"/>
    <mergeCell ref="N33:N36"/>
    <mergeCell ref="O33:O36"/>
    <mergeCell ref="P33:P36"/>
    <mergeCell ref="Q33:Q36"/>
    <mergeCell ref="R33:R36"/>
    <mergeCell ref="AG33:AG36"/>
    <mergeCell ref="AH33:AH36"/>
    <mergeCell ref="AI33:AI36"/>
    <mergeCell ref="AJ33:AJ36"/>
    <mergeCell ref="Y33:Y36"/>
    <mergeCell ref="Z33:Z36"/>
    <mergeCell ref="AA33:AA36"/>
    <mergeCell ref="AB33:AB36"/>
    <mergeCell ref="AC33:AC36"/>
    <mergeCell ref="AD33:AD36"/>
    <mergeCell ref="BH33:BH36"/>
    <mergeCell ref="BI33:BI36"/>
    <mergeCell ref="BJ33:BJ36"/>
    <mergeCell ref="BK33:BK36"/>
    <mergeCell ref="BL33:BL36"/>
    <mergeCell ref="A37:A40"/>
    <mergeCell ref="B37:B40"/>
    <mergeCell ref="C37:C40"/>
    <mergeCell ref="D37:D40"/>
    <mergeCell ref="E37:E40"/>
    <mergeCell ref="AQ33:AQ36"/>
    <mergeCell ref="AR33:AR36"/>
    <mergeCell ref="AS33:AS36"/>
    <mergeCell ref="AT33:AT36"/>
    <mergeCell ref="BF33:BF36"/>
    <mergeCell ref="BG33:BG36"/>
    <mergeCell ref="AK33:AK36"/>
    <mergeCell ref="AL33:AL36"/>
    <mergeCell ref="AM33:AM36"/>
    <mergeCell ref="AN33:AN36"/>
    <mergeCell ref="AO33:AO36"/>
    <mergeCell ref="AP33:AP36"/>
    <mergeCell ref="AE33:AE36"/>
    <mergeCell ref="AF33:AF36"/>
    <mergeCell ref="L37:L40"/>
    <mergeCell ref="M37:M40"/>
    <mergeCell ref="N37:N40"/>
    <mergeCell ref="O37:O40"/>
    <mergeCell ref="P37:P40"/>
    <mergeCell ref="Q37:Q40"/>
    <mergeCell ref="F37:F40"/>
    <mergeCell ref="G37:G40"/>
    <mergeCell ref="H37:H40"/>
    <mergeCell ref="I37:I40"/>
    <mergeCell ref="J37:J40"/>
    <mergeCell ref="K37:K40"/>
    <mergeCell ref="X37:X40"/>
    <mergeCell ref="Y37:Y40"/>
    <mergeCell ref="Z37:Z40"/>
    <mergeCell ref="AA37:AA40"/>
    <mergeCell ref="AB37:AB40"/>
    <mergeCell ref="AC37:AC40"/>
    <mergeCell ref="R37:R40"/>
    <mergeCell ref="S37:S40"/>
    <mergeCell ref="T37:T40"/>
    <mergeCell ref="U37:U40"/>
    <mergeCell ref="V37:V40"/>
    <mergeCell ref="W37:W40"/>
    <mergeCell ref="AJ37:AJ40"/>
    <mergeCell ref="AK37:AK40"/>
    <mergeCell ref="AL37:AL40"/>
    <mergeCell ref="AM37:AM40"/>
    <mergeCell ref="AN37:AN40"/>
    <mergeCell ref="AO37:AO40"/>
    <mergeCell ref="AD37:AD40"/>
    <mergeCell ref="AE37:AE40"/>
    <mergeCell ref="AF37:AF40"/>
    <mergeCell ref="AG37:AG40"/>
    <mergeCell ref="AH37:AH40"/>
    <mergeCell ref="AI37:AI40"/>
    <mergeCell ref="BG37:BG40"/>
    <mergeCell ref="BH37:BH40"/>
    <mergeCell ref="BI37:BI40"/>
    <mergeCell ref="BJ37:BJ40"/>
    <mergeCell ref="BK37:BK40"/>
    <mergeCell ref="BL37:BL40"/>
    <mergeCell ref="AP37:AP40"/>
    <mergeCell ref="AQ37:AQ40"/>
    <mergeCell ref="AR37:AR40"/>
    <mergeCell ref="AS37:AS40"/>
    <mergeCell ref="AT37:AT40"/>
    <mergeCell ref="BF37:BF40"/>
    <mergeCell ref="G41:G44"/>
    <mergeCell ref="H41:H44"/>
    <mergeCell ref="I41:I44"/>
    <mergeCell ref="J41:J44"/>
    <mergeCell ref="K41:K44"/>
    <mergeCell ref="L41:L44"/>
    <mergeCell ref="A41:A44"/>
    <mergeCell ref="B41:B44"/>
    <mergeCell ref="C41:C44"/>
    <mergeCell ref="D41:D44"/>
    <mergeCell ref="E41:E44"/>
    <mergeCell ref="F41:F44"/>
    <mergeCell ref="S41:S44"/>
    <mergeCell ref="T41:T44"/>
    <mergeCell ref="U41:U44"/>
    <mergeCell ref="V41:V44"/>
    <mergeCell ref="W41:W44"/>
    <mergeCell ref="X41:X44"/>
    <mergeCell ref="M41:M44"/>
    <mergeCell ref="N41:N44"/>
    <mergeCell ref="O41:O44"/>
    <mergeCell ref="P41:P44"/>
    <mergeCell ref="Q41:Q44"/>
    <mergeCell ref="R41:R44"/>
    <mergeCell ref="AG41:AG44"/>
    <mergeCell ref="AH41:AH44"/>
    <mergeCell ref="AI41:AI44"/>
    <mergeCell ref="AJ41:AJ44"/>
    <mergeCell ref="Y41:Y44"/>
    <mergeCell ref="Z41:Z44"/>
    <mergeCell ref="AA41:AA44"/>
    <mergeCell ref="AB41:AB44"/>
    <mergeCell ref="AC41:AC44"/>
    <mergeCell ref="AD41:AD44"/>
    <mergeCell ref="BH41:BH44"/>
    <mergeCell ref="BI41:BI44"/>
    <mergeCell ref="BJ41:BJ44"/>
    <mergeCell ref="BK41:BK44"/>
    <mergeCell ref="BL41:BL44"/>
    <mergeCell ref="A45:A48"/>
    <mergeCell ref="B45:B48"/>
    <mergeCell ref="C45:C48"/>
    <mergeCell ref="D45:D48"/>
    <mergeCell ref="E45:E48"/>
    <mergeCell ref="AQ41:AQ44"/>
    <mergeCell ref="AR41:AR44"/>
    <mergeCell ref="AS41:AS44"/>
    <mergeCell ref="AT41:AT44"/>
    <mergeCell ref="BF41:BF44"/>
    <mergeCell ref="BG41:BG44"/>
    <mergeCell ref="AK41:AK44"/>
    <mergeCell ref="AL41:AL44"/>
    <mergeCell ref="AM41:AM44"/>
    <mergeCell ref="AN41:AN44"/>
    <mergeCell ref="AO41:AO44"/>
    <mergeCell ref="AP41:AP44"/>
    <mergeCell ref="AE41:AE44"/>
    <mergeCell ref="AF41:AF44"/>
    <mergeCell ref="L45:L48"/>
    <mergeCell ref="M45:M48"/>
    <mergeCell ref="N45:N48"/>
    <mergeCell ref="O45:O48"/>
    <mergeCell ref="P45:P48"/>
    <mergeCell ref="Q45:Q48"/>
    <mergeCell ref="F45:F48"/>
    <mergeCell ref="G45:G48"/>
    <mergeCell ref="H45:H48"/>
    <mergeCell ref="I45:I48"/>
    <mergeCell ref="J45:J48"/>
    <mergeCell ref="K45:K48"/>
    <mergeCell ref="X45:X48"/>
    <mergeCell ref="Y45:Y48"/>
    <mergeCell ref="Z45:Z48"/>
    <mergeCell ref="AA45:AA48"/>
    <mergeCell ref="AB45:AB48"/>
    <mergeCell ref="AC45:AC48"/>
    <mergeCell ref="R45:R48"/>
    <mergeCell ref="S45:S48"/>
    <mergeCell ref="T45:T48"/>
    <mergeCell ref="U45:U48"/>
    <mergeCell ref="V45:V48"/>
    <mergeCell ref="W45:W48"/>
    <mergeCell ref="AJ45:AJ48"/>
    <mergeCell ref="AK45:AK48"/>
    <mergeCell ref="AL45:AL48"/>
    <mergeCell ref="AM45:AM48"/>
    <mergeCell ref="AN45:AN48"/>
    <mergeCell ref="AO45:AO48"/>
    <mergeCell ref="AD45:AD48"/>
    <mergeCell ref="AE45:AE48"/>
    <mergeCell ref="AF45:AF48"/>
    <mergeCell ref="AG45:AG48"/>
    <mergeCell ref="AH45:AH48"/>
    <mergeCell ref="AI45:AI48"/>
    <mergeCell ref="BG45:BG48"/>
    <mergeCell ref="BH45:BH48"/>
    <mergeCell ref="BI45:BI48"/>
    <mergeCell ref="BJ45:BJ48"/>
    <mergeCell ref="BK45:BK48"/>
    <mergeCell ref="BL45:BL48"/>
    <mergeCell ref="AP45:AP48"/>
    <mergeCell ref="AQ45:AQ48"/>
    <mergeCell ref="AR45:AR48"/>
    <mergeCell ref="AS45:AS48"/>
    <mergeCell ref="AT45:AT48"/>
    <mergeCell ref="BF45:BF48"/>
  </mergeCells>
  <conditionalFormatting sqref="AP17:AP48 BG17:BG48">
    <cfRule type="cellIs" dxfId="1106" priority="1" operator="equal">
      <formula>"Seguro"</formula>
    </cfRule>
    <cfRule type="cellIs" dxfId="1105" priority="2" operator="equal">
      <formula>"Probable"</formula>
    </cfRule>
    <cfRule type="cellIs" dxfId="1104" priority="3" operator="equal">
      <formula>"Posible"</formula>
    </cfRule>
    <cfRule type="cellIs" dxfId="1103" priority="4" operator="equal">
      <formula>"Improbable"</formula>
    </cfRule>
    <cfRule type="cellIs" dxfId="1102" priority="5" operator="equal">
      <formula>"Rara Vez"</formula>
    </cfRule>
    <cfRule type="cellIs" dxfId="1101" priority="88" operator="equal">
      <formula>"Muy Baja"</formula>
    </cfRule>
    <cfRule type="cellIs" dxfId="1100" priority="87" operator="equal">
      <formula>"Baja"</formula>
    </cfRule>
    <cfRule type="cellIs" dxfId="1099" priority="86" operator="equal">
      <formula>"Media"</formula>
    </cfRule>
    <cfRule type="cellIs" dxfId="1098" priority="85" operator="equal">
      <formula>"Alta"</formula>
    </cfRule>
    <cfRule type="cellIs" dxfId="1097" priority="84" operator="equal">
      <formula>"Muy Alta"</formula>
    </cfRule>
  </conditionalFormatting>
  <conditionalFormatting sqref="AR17:AR48">
    <cfRule type="cellIs" dxfId="1096" priority="23" operator="equal">
      <formula>"Insignificante"</formula>
    </cfRule>
    <cfRule type="cellIs" dxfId="1095" priority="19" operator="equal">
      <formula>"Catastrófico"</formula>
    </cfRule>
    <cfRule type="cellIs" dxfId="1094" priority="20" operator="equal">
      <formula>"Mayor"</formula>
    </cfRule>
    <cfRule type="cellIs" dxfId="1093" priority="21" operator="equal">
      <formula>"Moderado"</formula>
    </cfRule>
    <cfRule type="cellIs" dxfId="1092" priority="22" operator="equal">
      <formula>"Menor"</formula>
    </cfRule>
  </conditionalFormatting>
  <conditionalFormatting sqref="AT17">
    <cfRule type="containsText" dxfId="1091" priority="82" operator="containsText" text="ALTO">
      <formula>NOT(ISERROR(SEARCH("ALTO",AT17)))</formula>
    </cfRule>
    <cfRule type="containsText" dxfId="1090" priority="81" operator="containsText" text="MODERADO">
      <formula>NOT(ISERROR(SEARCH("MODERADO",AT17)))</formula>
    </cfRule>
    <cfRule type="containsText" dxfId="1089" priority="80" operator="containsText" text="BAJO">
      <formula>NOT(ISERROR(SEARCH("BAJO",AT17)))</formula>
    </cfRule>
    <cfRule type="containsText" dxfId="1088" priority="83" operator="containsText" text="EXTREMO">
      <formula>NOT(ISERROR(SEARCH("EXTREMO",AT17)))</formula>
    </cfRule>
  </conditionalFormatting>
  <conditionalFormatting sqref="AT21">
    <cfRule type="containsText" dxfId="1087" priority="75" operator="containsText" text="EXTREMO">
      <formula>NOT(ISERROR(SEARCH("EXTREMO",AT21)))</formula>
    </cfRule>
    <cfRule type="containsText" dxfId="1086" priority="74" operator="containsText" text="ALTO">
      <formula>NOT(ISERROR(SEARCH("ALTO",AT21)))</formula>
    </cfRule>
    <cfRule type="containsText" dxfId="1085" priority="73" operator="containsText" text="MODERADO">
      <formula>NOT(ISERROR(SEARCH("MODERADO",AT21)))</formula>
    </cfRule>
    <cfRule type="containsText" dxfId="1084" priority="72" operator="containsText" text="BAJO">
      <formula>NOT(ISERROR(SEARCH("BAJO",AT21)))</formula>
    </cfRule>
  </conditionalFormatting>
  <conditionalFormatting sqref="AT25">
    <cfRule type="containsText" dxfId="1083" priority="67" operator="containsText" text="EXTREMO">
      <formula>NOT(ISERROR(SEARCH("EXTREMO",AT25)))</formula>
    </cfRule>
    <cfRule type="containsText" dxfId="1082" priority="66" operator="containsText" text="ALTO">
      <formula>NOT(ISERROR(SEARCH("ALTO",AT25)))</formula>
    </cfRule>
    <cfRule type="containsText" dxfId="1081" priority="64" operator="containsText" text="BAJO">
      <formula>NOT(ISERROR(SEARCH("BAJO",AT25)))</formula>
    </cfRule>
    <cfRule type="containsText" dxfId="1080" priority="65" operator="containsText" text="MODERADO">
      <formula>NOT(ISERROR(SEARCH("MODERADO",AT25)))</formula>
    </cfRule>
  </conditionalFormatting>
  <conditionalFormatting sqref="AT29">
    <cfRule type="containsText" dxfId="1079" priority="58" operator="containsText" text="ALTO">
      <formula>NOT(ISERROR(SEARCH("ALTO",AT29)))</formula>
    </cfRule>
    <cfRule type="containsText" dxfId="1078" priority="59" operator="containsText" text="EXTREMO">
      <formula>NOT(ISERROR(SEARCH("EXTREMO",AT29)))</formula>
    </cfRule>
    <cfRule type="containsText" dxfId="1077" priority="57" operator="containsText" text="MODERADO">
      <formula>NOT(ISERROR(SEARCH("MODERADO",AT29)))</formula>
    </cfRule>
    <cfRule type="containsText" dxfId="1076" priority="56" operator="containsText" text="BAJO">
      <formula>NOT(ISERROR(SEARCH("BAJO",AT29)))</formula>
    </cfRule>
  </conditionalFormatting>
  <conditionalFormatting sqref="AT33">
    <cfRule type="containsText" dxfId="1075" priority="49" operator="containsText" text="MODERADO">
      <formula>NOT(ISERROR(SEARCH("MODERADO",AT33)))</formula>
    </cfRule>
    <cfRule type="containsText" dxfId="1074" priority="50" operator="containsText" text="ALTO">
      <formula>NOT(ISERROR(SEARCH("ALTO",AT33)))</formula>
    </cfRule>
    <cfRule type="containsText" dxfId="1073" priority="51" operator="containsText" text="EXTREMO">
      <formula>NOT(ISERROR(SEARCH("EXTREMO",AT33)))</formula>
    </cfRule>
    <cfRule type="containsText" dxfId="1072" priority="48" operator="containsText" text="BAJO">
      <formula>NOT(ISERROR(SEARCH("BAJO",AT33)))</formula>
    </cfRule>
  </conditionalFormatting>
  <conditionalFormatting sqref="AT37">
    <cfRule type="containsText" dxfId="1071" priority="40" operator="containsText" text="BAJO">
      <formula>NOT(ISERROR(SEARCH("BAJO",AT37)))</formula>
    </cfRule>
    <cfRule type="containsText" dxfId="1070" priority="41" operator="containsText" text="MODERADO">
      <formula>NOT(ISERROR(SEARCH("MODERADO",AT37)))</formula>
    </cfRule>
    <cfRule type="containsText" dxfId="1069" priority="42" operator="containsText" text="ALTO">
      <formula>NOT(ISERROR(SEARCH("ALTO",AT37)))</formula>
    </cfRule>
    <cfRule type="containsText" dxfId="1068" priority="43" operator="containsText" text="EXTREMO">
      <formula>NOT(ISERROR(SEARCH("EXTREMO",AT37)))</formula>
    </cfRule>
  </conditionalFormatting>
  <conditionalFormatting sqref="AT41">
    <cfRule type="containsText" dxfId="1067" priority="32" operator="containsText" text="BAJO">
      <formula>NOT(ISERROR(SEARCH("BAJO",AT41)))</formula>
    </cfRule>
    <cfRule type="containsText" dxfId="1066" priority="33" operator="containsText" text="MODERADO">
      <formula>NOT(ISERROR(SEARCH("MODERADO",AT41)))</formula>
    </cfRule>
    <cfRule type="containsText" dxfId="1065" priority="35" operator="containsText" text="EXTREMO">
      <formula>NOT(ISERROR(SEARCH("EXTREMO",AT41)))</formula>
    </cfRule>
    <cfRule type="containsText" dxfId="1064" priority="34" operator="containsText" text="ALTO">
      <formula>NOT(ISERROR(SEARCH("ALTO",AT41)))</formula>
    </cfRule>
  </conditionalFormatting>
  <conditionalFormatting sqref="AT45">
    <cfRule type="containsText" dxfId="1063" priority="25" operator="containsText" text="MODERADO">
      <formula>NOT(ISERROR(SEARCH("MODERADO",AT45)))</formula>
    </cfRule>
    <cfRule type="containsText" dxfId="1062" priority="24" operator="containsText" text="BAJO">
      <formula>NOT(ISERROR(SEARCH("BAJO",AT45)))</formula>
    </cfRule>
    <cfRule type="containsText" dxfId="1061" priority="26" operator="containsText" text="ALTO">
      <formula>NOT(ISERROR(SEARCH("ALTO",AT45)))</formula>
    </cfRule>
    <cfRule type="containsText" dxfId="1060" priority="27" operator="containsText" text="EXTREMO">
      <formula>NOT(ISERROR(SEARCH("EXTREMO",AT45)))</formula>
    </cfRule>
  </conditionalFormatting>
  <conditionalFormatting sqref="BI17:BI48">
    <cfRule type="cellIs" dxfId="1059" priority="14" operator="equal">
      <formula>"Catastrófico"</formula>
    </cfRule>
    <cfRule type="cellIs" dxfId="1058" priority="15" operator="equal">
      <formula>"Mayor"</formula>
    </cfRule>
    <cfRule type="cellIs" dxfId="1057" priority="16" operator="equal">
      <formula>"Moderado"</formula>
    </cfRule>
    <cfRule type="cellIs" dxfId="1056" priority="17" operator="equal">
      <formula>"Menor"</formula>
    </cfRule>
    <cfRule type="cellIs" dxfId="1055" priority="18" operator="equal">
      <formula>"Insignificante"</formula>
    </cfRule>
  </conditionalFormatting>
  <conditionalFormatting sqref="BK17 BK21 BK25 BK29 BK33 BK37 BK41 BK45">
    <cfRule type="containsText" dxfId="1054" priority="7" operator="containsText" text="MODERADO">
      <formula>NOT(ISERROR(SEARCH("MODERADO",BK17)))</formula>
    </cfRule>
    <cfRule type="containsText" dxfId="1053" priority="8" operator="containsText" text="ALTO">
      <formula>NOT(ISERROR(SEARCH("ALTO",BK17)))</formula>
    </cfRule>
    <cfRule type="containsText" dxfId="1052" priority="9" operator="containsText" text="EXTREMO">
      <formula>NOT(ISERROR(SEARCH("EXTREMO",BK17)))</formula>
    </cfRule>
    <cfRule type="containsText" dxfId="1051" priority="6" operator="containsText" text="BAJO">
      <formula>NOT(ISERROR(SEARCH("BAJO",BK17)))</formula>
    </cfRule>
  </conditionalFormatting>
  <conditionalFormatting sqref="BL17">
    <cfRule type="containsText" dxfId="1050" priority="78" operator="containsText" text="RIESGO ALTO">
      <formula>NOT(ISERROR(SEARCH("RIESGO ALTO",BL17)))</formula>
    </cfRule>
    <cfRule type="containsText" dxfId="1049" priority="76" operator="containsText" text="RIESGO BAJO">
      <formula>NOT(ISERROR(SEARCH("RIESGO BAJO",BL17)))</formula>
    </cfRule>
    <cfRule type="containsText" dxfId="1048" priority="77" operator="containsText" text="RIESGO MODERADO">
      <formula>NOT(ISERROR(SEARCH("RIESGO MODERADO",BL17)))</formula>
    </cfRule>
    <cfRule type="containsText" dxfId="1047" priority="79" operator="containsText" text="RIESGO EXTREMO">
      <formula>NOT(ISERROR(SEARCH("RIESGO EXTREMO",BL17)))</formula>
    </cfRule>
  </conditionalFormatting>
  <conditionalFormatting sqref="BL21">
    <cfRule type="containsText" dxfId="1046" priority="69" operator="containsText" text="RIESGO MODERADO">
      <formula>NOT(ISERROR(SEARCH("RIESGO MODERADO",BL21)))</formula>
    </cfRule>
    <cfRule type="containsText" dxfId="1045" priority="70" operator="containsText" text="RIESGO ALTO">
      <formula>NOT(ISERROR(SEARCH("RIESGO ALTO",BL21)))</formula>
    </cfRule>
    <cfRule type="containsText" dxfId="1044" priority="71" operator="containsText" text="RIESGO EXTREMO">
      <formula>NOT(ISERROR(SEARCH("RIESGO EXTREMO",BL21)))</formula>
    </cfRule>
    <cfRule type="containsText" dxfId="1043" priority="68" operator="containsText" text="RIESGO BAJO">
      <formula>NOT(ISERROR(SEARCH("RIESGO BAJO",BL21)))</formula>
    </cfRule>
  </conditionalFormatting>
  <conditionalFormatting sqref="BL25">
    <cfRule type="containsText" dxfId="1042" priority="60" operator="containsText" text="RIESGO BAJO">
      <formula>NOT(ISERROR(SEARCH("RIESGO BAJO",BL25)))</formula>
    </cfRule>
    <cfRule type="containsText" dxfId="1041" priority="61" operator="containsText" text="RIESGO MODERADO">
      <formula>NOT(ISERROR(SEARCH("RIESGO MODERADO",BL25)))</formula>
    </cfRule>
    <cfRule type="containsText" dxfId="1040" priority="62" operator="containsText" text="RIESGO ALTO">
      <formula>NOT(ISERROR(SEARCH("RIESGO ALTO",BL25)))</formula>
    </cfRule>
    <cfRule type="containsText" dxfId="1039" priority="63" operator="containsText" text="RIESGO EXTREMO">
      <formula>NOT(ISERROR(SEARCH("RIESGO EXTREMO",BL25)))</formula>
    </cfRule>
  </conditionalFormatting>
  <conditionalFormatting sqref="BL29">
    <cfRule type="containsText" dxfId="1038" priority="54" operator="containsText" text="RIESGO ALTO">
      <formula>NOT(ISERROR(SEARCH("RIESGO ALTO",BL29)))</formula>
    </cfRule>
    <cfRule type="containsText" dxfId="1037" priority="53" operator="containsText" text="RIESGO MODERADO">
      <formula>NOT(ISERROR(SEARCH("RIESGO MODERADO",BL29)))</formula>
    </cfRule>
    <cfRule type="containsText" dxfId="1036" priority="52" operator="containsText" text="RIESGO BAJO">
      <formula>NOT(ISERROR(SEARCH("RIESGO BAJO",BL29)))</formula>
    </cfRule>
    <cfRule type="containsText" dxfId="1035" priority="55" operator="containsText" text="RIESGO EXTREMO">
      <formula>NOT(ISERROR(SEARCH("RIESGO EXTREMO",BL29)))</formula>
    </cfRule>
  </conditionalFormatting>
  <conditionalFormatting sqref="BL33">
    <cfRule type="containsText" dxfId="1034" priority="45" operator="containsText" text="RIESGO MODERADO">
      <formula>NOT(ISERROR(SEARCH("RIESGO MODERADO",BL33)))</formula>
    </cfRule>
    <cfRule type="containsText" dxfId="1033" priority="44" operator="containsText" text="RIESGO BAJO">
      <formula>NOT(ISERROR(SEARCH("RIESGO BAJO",BL33)))</formula>
    </cfRule>
    <cfRule type="containsText" dxfId="1032" priority="47" operator="containsText" text="RIESGO EXTREMO">
      <formula>NOT(ISERROR(SEARCH("RIESGO EXTREMO",BL33)))</formula>
    </cfRule>
    <cfRule type="containsText" dxfId="1031" priority="46" operator="containsText" text="RIESGO ALTO">
      <formula>NOT(ISERROR(SEARCH("RIESGO ALTO",BL33)))</formula>
    </cfRule>
  </conditionalFormatting>
  <conditionalFormatting sqref="BL37">
    <cfRule type="containsText" dxfId="1030" priority="39" operator="containsText" text="RIESGO EXTREMO">
      <formula>NOT(ISERROR(SEARCH("RIESGO EXTREMO",BL37)))</formula>
    </cfRule>
    <cfRule type="containsText" dxfId="1029" priority="37" operator="containsText" text="RIESGO MODERADO">
      <formula>NOT(ISERROR(SEARCH("RIESGO MODERADO",BL37)))</formula>
    </cfRule>
    <cfRule type="containsText" dxfId="1028" priority="36" operator="containsText" text="RIESGO BAJO">
      <formula>NOT(ISERROR(SEARCH("RIESGO BAJO",BL37)))</formula>
    </cfRule>
    <cfRule type="containsText" dxfId="1027" priority="38" operator="containsText" text="RIESGO ALTO">
      <formula>NOT(ISERROR(SEARCH("RIESGO ALTO",BL37)))</formula>
    </cfRule>
  </conditionalFormatting>
  <conditionalFormatting sqref="BL41">
    <cfRule type="containsText" dxfId="1026" priority="31" operator="containsText" text="RIESGO EXTREMO">
      <formula>NOT(ISERROR(SEARCH("RIESGO EXTREMO",BL41)))</formula>
    </cfRule>
    <cfRule type="containsText" dxfId="1025" priority="30" operator="containsText" text="RIESGO ALTO">
      <formula>NOT(ISERROR(SEARCH("RIESGO ALTO",BL41)))</formula>
    </cfRule>
    <cfRule type="containsText" dxfId="1024" priority="29" operator="containsText" text="RIESGO MODERADO">
      <formula>NOT(ISERROR(SEARCH("RIESGO MODERADO",BL41)))</formula>
    </cfRule>
    <cfRule type="containsText" dxfId="1023" priority="28" operator="containsText" text="RIESGO BAJO">
      <formula>NOT(ISERROR(SEARCH("RIESGO BAJO",BL41)))</formula>
    </cfRule>
  </conditionalFormatting>
  <conditionalFormatting sqref="BL45">
    <cfRule type="containsText" dxfId="1022" priority="10" operator="containsText" text="RIESGO BAJO">
      <formula>NOT(ISERROR(SEARCH("RIESGO BAJO",BL45)))</formula>
    </cfRule>
    <cfRule type="containsText" dxfId="1021" priority="11" operator="containsText" text="RIESGO MODERADO">
      <formula>NOT(ISERROR(SEARCH("RIESGO MODERADO",BL45)))</formula>
    </cfRule>
    <cfRule type="containsText" dxfId="1020" priority="13" operator="containsText" text="RIESGO EXTREMO">
      <formula>NOT(ISERROR(SEARCH("RIESGO EXTREMO",BL45)))</formula>
    </cfRule>
    <cfRule type="containsText" dxfId="1019" priority="12" operator="containsText" text="RIESGO ALTO">
      <formula>NOT(ISERROR(SEARCH("RIESGO ALTO",BL45)))</formula>
    </cfRule>
  </conditionalFormatting>
  <dataValidations count="1">
    <dataValidation type="list" allowBlank="1" showInputMessage="1" showErrorMessage="1" sqref="G17:G48" xr:uid="{4CA064CA-D1B8-4B51-A654-27BAB407FFF6}">
      <formula1>INDIRECT(F17)</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91A6E-BBC0-41A4-954C-8193B88D3C1A}">
  <dimension ref="A1:BQ139"/>
  <sheetViews>
    <sheetView showGridLines="0" zoomScale="84" zoomScaleNormal="84" workbookViewId="0">
      <selection activeCell="B9" sqref="B9:H9"/>
    </sheetView>
  </sheetViews>
  <sheetFormatPr baseColWidth="10" defaultColWidth="11.453125" defaultRowHeight="13.5" zeroHeight="1" x14ac:dyDescent="0.25"/>
  <cols>
    <col min="1" max="1" width="21.7265625" style="246" customWidth="1"/>
    <col min="2" max="2" width="47.7265625" style="246" customWidth="1"/>
    <col min="3" max="3" width="22.7265625" style="246" customWidth="1"/>
    <col min="4" max="4" width="22.26953125" style="246" customWidth="1"/>
    <col min="5" max="5" width="59.54296875" style="246" customWidth="1"/>
    <col min="6" max="6" width="48.26953125" style="246" customWidth="1"/>
    <col min="7" max="7" width="14.26953125" style="246" customWidth="1"/>
    <col min="8" max="8" width="15" style="246" customWidth="1"/>
    <col min="9" max="9" width="20.7265625" style="246" customWidth="1"/>
    <col min="10" max="10" width="35.453125" style="246" customWidth="1"/>
    <col min="11" max="11" width="58" style="246" customWidth="1"/>
    <col min="12" max="12" width="57.453125" style="246" customWidth="1"/>
    <col min="13" max="15" width="22.453125" style="246" customWidth="1"/>
    <col min="16" max="34" width="16.453125" style="246" customWidth="1"/>
    <col min="35" max="37" width="16.453125" style="246" hidden="1" customWidth="1"/>
    <col min="38" max="38" width="21.54296875" style="246" customWidth="1"/>
    <col min="39" max="39" width="37.7265625" style="246" customWidth="1"/>
    <col min="40" max="40" width="16.453125" style="246" hidden="1" customWidth="1"/>
    <col min="41" max="41" width="15" style="246" customWidth="1"/>
    <col min="42" max="44" width="18.453125" style="246" customWidth="1"/>
    <col min="45" max="45" width="27.26953125" style="246" customWidth="1"/>
    <col min="46" max="46" width="17.1796875" style="246" customWidth="1"/>
    <col min="47" max="47" width="94.26953125" style="246" customWidth="1"/>
    <col min="48" max="48" width="35.7265625" style="246" customWidth="1"/>
    <col min="49" max="49" width="46.453125" style="246" customWidth="1"/>
    <col min="50" max="50" width="54.7265625" style="246" customWidth="1"/>
    <col min="51" max="51" width="26.26953125" style="246" customWidth="1"/>
    <col min="52" max="52" width="19.453125" style="246" customWidth="1"/>
    <col min="53" max="53" width="19.7265625" style="246" customWidth="1"/>
    <col min="54" max="54" width="16.26953125" style="246" customWidth="1"/>
    <col min="55" max="55" width="17.26953125" style="246" hidden="1" customWidth="1"/>
    <col min="56" max="57" width="13.26953125" style="246" hidden="1" customWidth="1"/>
    <col min="58" max="61" width="14.7265625" style="246" customWidth="1"/>
    <col min="62" max="62" width="14.7265625" style="246" hidden="1" customWidth="1"/>
    <col min="63" max="63" width="14.7265625" style="246" customWidth="1"/>
    <col min="64" max="64" width="20.54296875" style="246" customWidth="1"/>
    <col min="65" max="69" width="40.54296875" style="246" customWidth="1"/>
    <col min="70" max="70" width="4.7265625" style="246" customWidth="1"/>
    <col min="71" max="16384" width="11.453125" style="246"/>
  </cols>
  <sheetData>
    <row r="1" spans="1:69" s="135" customFormat="1" x14ac:dyDescent="0.3">
      <c r="B1" s="136"/>
      <c r="C1" s="137"/>
      <c r="D1" s="137"/>
      <c r="E1" s="137"/>
      <c r="F1" s="137"/>
    </row>
    <row r="2" spans="1:69" s="135" customFormat="1" ht="14.15" customHeight="1" x14ac:dyDescent="0.3"/>
    <row r="3" spans="1:69" s="135" customFormat="1" ht="14.15" customHeight="1" x14ac:dyDescent="0.3"/>
    <row r="4" spans="1:69" s="135" customFormat="1" ht="27.65" customHeight="1" x14ac:dyDescent="0.3"/>
    <row r="5" spans="1:69" s="135" customFormat="1" ht="27.65" customHeight="1" x14ac:dyDescent="0.3">
      <c r="B5" s="575" t="s">
        <v>285</v>
      </c>
      <c r="C5" s="575"/>
      <c r="D5" s="575"/>
      <c r="E5" s="575"/>
      <c r="F5" s="575"/>
      <c r="G5" s="575"/>
      <c r="H5" s="575"/>
    </row>
    <row r="6" spans="1:69" s="135" customFormat="1" ht="27.65" customHeight="1" x14ac:dyDescent="0.3">
      <c r="B6" s="210" t="s">
        <v>278</v>
      </c>
      <c r="C6" s="576" t="s">
        <v>284</v>
      </c>
      <c r="D6" s="576"/>
      <c r="E6" s="576"/>
      <c r="F6" s="576"/>
      <c r="G6" s="576"/>
      <c r="H6" s="576"/>
    </row>
    <row r="7" spans="1:69" s="135" customFormat="1" ht="27.65" customHeight="1" x14ac:dyDescent="0.3">
      <c r="B7" s="210" t="s">
        <v>279</v>
      </c>
      <c r="C7" s="576" t="s">
        <v>289</v>
      </c>
      <c r="D7" s="576"/>
      <c r="E7" s="576"/>
      <c r="F7" s="576"/>
      <c r="G7" s="576"/>
      <c r="H7" s="576"/>
    </row>
    <row r="8" spans="1:69" s="135" customFormat="1" ht="27.65" customHeight="1" x14ac:dyDescent="0.3">
      <c r="B8" s="210" t="s">
        <v>280</v>
      </c>
      <c r="C8" s="575" t="s">
        <v>281</v>
      </c>
      <c r="D8" s="575"/>
      <c r="E8" s="575" t="s">
        <v>282</v>
      </c>
      <c r="F8" s="575"/>
      <c r="G8" s="575" t="s">
        <v>283</v>
      </c>
      <c r="H8" s="575"/>
    </row>
    <row r="9" spans="1:69" s="135" customFormat="1" ht="27.65" customHeight="1" x14ac:dyDescent="0.3">
      <c r="B9" s="209" t="s">
        <v>655</v>
      </c>
      <c r="C9" s="597" t="s">
        <v>656</v>
      </c>
      <c r="D9" s="597"/>
      <c r="E9" s="597">
        <v>1</v>
      </c>
      <c r="F9" s="597"/>
      <c r="G9" s="597" t="s">
        <v>657</v>
      </c>
      <c r="H9" s="597"/>
    </row>
    <row r="10" spans="1:69" ht="14" thickBot="1" x14ac:dyDescent="0.3">
      <c r="B10" s="247"/>
      <c r="C10" s="248"/>
      <c r="D10" s="248"/>
      <c r="E10" s="248"/>
      <c r="AO10" s="248"/>
      <c r="AV10" s="249"/>
      <c r="BC10" s="248"/>
      <c r="BD10" s="248"/>
      <c r="BE10" s="248"/>
      <c r="BL10" s="250"/>
      <c r="BM10" s="251"/>
    </row>
    <row r="11" spans="1:69" ht="59" thickBot="1" x14ac:dyDescent="0.3">
      <c r="A11" s="252"/>
      <c r="B11" s="691" t="s">
        <v>288</v>
      </c>
      <c r="C11" s="692"/>
      <c r="D11" s="692"/>
      <c r="E11" s="692"/>
      <c r="F11" s="692"/>
      <c r="G11" s="692"/>
      <c r="H11" s="692"/>
      <c r="I11" s="692"/>
      <c r="J11" s="692"/>
      <c r="K11" s="692"/>
      <c r="L11" s="693"/>
      <c r="BC11" s="253"/>
    </row>
    <row r="12" spans="1:69" s="254" customFormat="1" ht="14" thickBot="1" x14ac:dyDescent="0.3">
      <c r="G12" s="255"/>
      <c r="H12" s="255"/>
      <c r="I12" s="255"/>
      <c r="J12" s="255"/>
    </row>
    <row r="13" spans="1:69" s="256" customFormat="1" ht="56.65" customHeight="1" thickBot="1" x14ac:dyDescent="0.4">
      <c r="A13" s="694" t="s">
        <v>35</v>
      </c>
      <c r="B13" s="695"/>
      <c r="C13" s="695"/>
      <c r="D13" s="695"/>
      <c r="E13" s="695"/>
      <c r="F13" s="695"/>
      <c r="G13" s="695"/>
      <c r="H13" s="695"/>
      <c r="I13" s="695"/>
      <c r="J13" s="695"/>
      <c r="K13" s="695"/>
      <c r="L13" s="695"/>
      <c r="M13" s="695"/>
      <c r="N13" s="695"/>
      <c r="O13" s="695"/>
      <c r="P13" s="695"/>
      <c r="Q13" s="695"/>
      <c r="R13" s="695"/>
      <c r="S13" s="695"/>
      <c r="T13" s="695"/>
      <c r="U13" s="695"/>
      <c r="V13" s="695"/>
      <c r="W13" s="695"/>
      <c r="X13" s="695"/>
      <c r="Y13" s="695"/>
      <c r="Z13" s="695"/>
      <c r="AA13" s="695"/>
      <c r="AB13" s="695"/>
      <c r="AC13" s="695"/>
      <c r="AD13" s="695"/>
      <c r="AE13" s="695"/>
      <c r="AF13" s="695"/>
      <c r="AG13" s="695"/>
      <c r="AH13" s="695"/>
      <c r="AL13" s="696" t="s">
        <v>242</v>
      </c>
      <c r="AM13" s="697"/>
      <c r="AN13" s="697"/>
      <c r="AO13" s="697"/>
      <c r="AP13" s="697"/>
      <c r="AQ13" s="697"/>
      <c r="AR13" s="697"/>
      <c r="AS13" s="697"/>
      <c r="AT13" s="698"/>
      <c r="AU13" s="668" t="s">
        <v>36</v>
      </c>
      <c r="AV13" s="668"/>
      <c r="AW13" s="668"/>
      <c r="AX13" s="668"/>
      <c r="AY13" s="668"/>
      <c r="AZ13" s="668"/>
      <c r="BA13" s="668"/>
      <c r="BB13" s="669"/>
      <c r="BC13" s="257"/>
      <c r="BD13" s="257"/>
      <c r="BE13" s="258"/>
      <c r="BF13" s="672" t="s">
        <v>243</v>
      </c>
      <c r="BG13" s="673"/>
      <c r="BH13" s="673"/>
      <c r="BI13" s="673"/>
      <c r="BJ13" s="673"/>
      <c r="BK13" s="673"/>
      <c r="BL13" s="674"/>
      <c r="BM13" s="678" t="s">
        <v>286</v>
      </c>
      <c r="BN13" s="679"/>
      <c r="BO13" s="679"/>
      <c r="BP13" s="679"/>
      <c r="BQ13" s="679"/>
    </row>
    <row r="14" spans="1:69" s="256" customFormat="1" ht="56.65" customHeight="1" thickBot="1" x14ac:dyDescent="0.4">
      <c r="A14" s="260"/>
      <c r="B14" s="260"/>
      <c r="C14" s="260"/>
      <c r="D14" s="260"/>
      <c r="E14" s="260"/>
      <c r="F14" s="260"/>
      <c r="G14" s="260"/>
      <c r="H14" s="260"/>
      <c r="I14" s="260"/>
      <c r="J14" s="260"/>
      <c r="K14" s="260"/>
      <c r="L14" s="260"/>
      <c r="M14" s="682" t="s">
        <v>267</v>
      </c>
      <c r="N14" s="682"/>
      <c r="O14" s="682"/>
      <c r="P14" s="683" t="s">
        <v>198</v>
      </c>
      <c r="Q14" s="683"/>
      <c r="R14" s="683"/>
      <c r="S14" s="683"/>
      <c r="T14" s="683"/>
      <c r="U14" s="683"/>
      <c r="V14" s="683"/>
      <c r="W14" s="683"/>
      <c r="X14" s="683"/>
      <c r="Y14" s="683"/>
      <c r="Z14" s="683"/>
      <c r="AA14" s="683"/>
      <c r="AB14" s="683"/>
      <c r="AC14" s="683"/>
      <c r="AD14" s="683"/>
      <c r="AE14" s="683"/>
      <c r="AF14" s="683"/>
      <c r="AG14" s="683"/>
      <c r="AH14" s="683"/>
      <c r="AI14" s="683"/>
      <c r="AJ14" s="683"/>
      <c r="AK14" s="684"/>
      <c r="AL14" s="261"/>
      <c r="AM14" s="261"/>
      <c r="AN14" s="261"/>
      <c r="AO14" s="261"/>
      <c r="AP14" s="261"/>
      <c r="AQ14" s="259"/>
      <c r="AR14" s="259"/>
      <c r="AS14" s="261"/>
      <c r="AT14" s="261"/>
      <c r="AU14" s="670"/>
      <c r="AV14" s="670"/>
      <c r="AW14" s="670"/>
      <c r="AX14" s="670"/>
      <c r="AY14" s="670"/>
      <c r="AZ14" s="670"/>
      <c r="BA14" s="670"/>
      <c r="BB14" s="671"/>
      <c r="BC14" s="262"/>
      <c r="BD14" s="262"/>
      <c r="BE14" s="263"/>
      <c r="BF14" s="675"/>
      <c r="BG14" s="676"/>
      <c r="BH14" s="676"/>
      <c r="BI14" s="676"/>
      <c r="BJ14" s="676"/>
      <c r="BK14" s="676"/>
      <c r="BL14" s="677"/>
      <c r="BM14" s="680"/>
      <c r="BN14" s="681"/>
      <c r="BO14" s="681"/>
      <c r="BP14" s="681"/>
      <c r="BQ14" s="681"/>
    </row>
    <row r="15" spans="1:69" s="278" customFormat="1" ht="93.65" customHeight="1" x14ac:dyDescent="0.3">
      <c r="A15" s="264" t="s">
        <v>37</v>
      </c>
      <c r="B15" s="265" t="s">
        <v>145</v>
      </c>
      <c r="C15" s="265" t="s">
        <v>38</v>
      </c>
      <c r="D15" s="265" t="s">
        <v>82</v>
      </c>
      <c r="E15" s="265" t="s">
        <v>272</v>
      </c>
      <c r="F15" s="265" t="s">
        <v>40</v>
      </c>
      <c r="G15" s="265" t="s">
        <v>68</v>
      </c>
      <c r="H15" s="265" t="s">
        <v>237</v>
      </c>
      <c r="I15" s="265" t="s">
        <v>238</v>
      </c>
      <c r="J15" s="265" t="s">
        <v>266</v>
      </c>
      <c r="K15" s="265" t="s">
        <v>42</v>
      </c>
      <c r="L15" s="265" t="s">
        <v>39</v>
      </c>
      <c r="M15" s="266" t="s">
        <v>146</v>
      </c>
      <c r="N15" s="267" t="s">
        <v>123</v>
      </c>
      <c r="O15" s="267" t="s">
        <v>124</v>
      </c>
      <c r="P15" s="268" t="s">
        <v>199</v>
      </c>
      <c r="Q15" s="268" t="s">
        <v>161</v>
      </c>
      <c r="R15" s="268" t="s">
        <v>157</v>
      </c>
      <c r="S15" s="268" t="s">
        <v>160</v>
      </c>
      <c r="T15" s="268" t="s">
        <v>158</v>
      </c>
      <c r="U15" s="268" t="s">
        <v>159</v>
      </c>
      <c r="V15" s="268" t="s">
        <v>162</v>
      </c>
      <c r="W15" s="268" t="s">
        <v>200</v>
      </c>
      <c r="X15" s="268" t="s">
        <v>171</v>
      </c>
      <c r="Y15" s="268" t="s">
        <v>172</v>
      </c>
      <c r="Z15" s="268" t="s">
        <v>173</v>
      </c>
      <c r="AA15" s="268" t="s">
        <v>174</v>
      </c>
      <c r="AB15" s="268" t="s">
        <v>175</v>
      </c>
      <c r="AC15" s="268" t="s">
        <v>176</v>
      </c>
      <c r="AD15" s="268" t="s">
        <v>177</v>
      </c>
      <c r="AE15" s="268" t="s">
        <v>178</v>
      </c>
      <c r="AF15" s="268" t="s">
        <v>179</v>
      </c>
      <c r="AG15" s="268" t="s">
        <v>180</v>
      </c>
      <c r="AH15" s="268" t="s">
        <v>181</v>
      </c>
      <c r="AI15" s="685" t="s">
        <v>170</v>
      </c>
      <c r="AJ15" s="686"/>
      <c r="AK15" s="687"/>
      <c r="AL15" s="269" t="s">
        <v>270</v>
      </c>
      <c r="AM15" s="269" t="s">
        <v>271</v>
      </c>
      <c r="AN15" s="269" t="s">
        <v>269</v>
      </c>
      <c r="AO15" s="688" t="s">
        <v>65</v>
      </c>
      <c r="AP15" s="688"/>
      <c r="AQ15" s="688" t="s">
        <v>41</v>
      </c>
      <c r="AR15" s="688"/>
      <c r="AS15" s="269" t="s">
        <v>43</v>
      </c>
      <c r="AT15" s="269" t="s">
        <v>420</v>
      </c>
      <c r="AU15" s="270" t="s">
        <v>45</v>
      </c>
      <c r="AV15" s="271" t="s">
        <v>46</v>
      </c>
      <c r="AW15" s="271" t="s">
        <v>83</v>
      </c>
      <c r="AX15" s="271" t="s">
        <v>47</v>
      </c>
      <c r="AY15" s="271" t="s">
        <v>48</v>
      </c>
      <c r="AZ15" s="271" t="s">
        <v>84</v>
      </c>
      <c r="BA15" s="271" t="s">
        <v>147</v>
      </c>
      <c r="BB15" s="271" t="s">
        <v>49</v>
      </c>
      <c r="BC15" s="272" t="s">
        <v>94</v>
      </c>
      <c r="BD15" s="272" t="s">
        <v>95</v>
      </c>
      <c r="BE15" s="273" t="s">
        <v>96</v>
      </c>
      <c r="BF15" s="689" t="s">
        <v>65</v>
      </c>
      <c r="BG15" s="690"/>
      <c r="BH15" s="690" t="s">
        <v>41</v>
      </c>
      <c r="BI15" s="690"/>
      <c r="BJ15" s="269" t="s">
        <v>44</v>
      </c>
      <c r="BK15" s="269" t="s">
        <v>421</v>
      </c>
      <c r="BL15" s="274" t="s">
        <v>228</v>
      </c>
      <c r="BM15" s="275" t="s">
        <v>287</v>
      </c>
      <c r="BN15" s="276" t="s">
        <v>148</v>
      </c>
      <c r="BO15" s="276" t="s">
        <v>149</v>
      </c>
      <c r="BP15" s="276" t="s">
        <v>150</v>
      </c>
      <c r="BQ15" s="277" t="s">
        <v>151</v>
      </c>
    </row>
    <row r="16" spans="1:69" s="278" customFormat="1" ht="13.15" customHeight="1" thickBot="1" x14ac:dyDescent="0.35">
      <c r="A16" s="279"/>
      <c r="B16" s="280"/>
      <c r="C16" s="280"/>
      <c r="D16" s="280"/>
      <c r="E16" s="280"/>
      <c r="F16" s="280"/>
      <c r="G16" s="280"/>
      <c r="H16" s="280"/>
      <c r="I16" s="280"/>
      <c r="J16" s="280"/>
      <c r="K16" s="280"/>
      <c r="L16" s="280"/>
      <c r="M16" s="266"/>
      <c r="N16" s="267"/>
      <c r="O16" s="267"/>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81"/>
      <c r="AM16" s="281"/>
      <c r="AN16" s="281"/>
      <c r="AO16" s="282"/>
      <c r="AP16" s="283"/>
      <c r="AQ16" s="282"/>
      <c r="AR16" s="283"/>
      <c r="AS16" s="281"/>
      <c r="AT16" s="281"/>
      <c r="AU16" s="284"/>
      <c r="AV16" s="285"/>
      <c r="AW16" s="285"/>
      <c r="AX16" s="285"/>
      <c r="AY16" s="285"/>
      <c r="AZ16" s="285"/>
      <c r="BA16" s="285"/>
      <c r="BB16" s="285"/>
      <c r="BC16" s="272"/>
      <c r="BD16" s="272"/>
      <c r="BE16" s="273"/>
      <c r="BF16" s="286"/>
      <c r="BG16" s="287"/>
      <c r="BH16" s="288"/>
      <c r="BI16" s="287"/>
      <c r="BJ16" s="281"/>
      <c r="BK16" s="281"/>
      <c r="BL16" s="289"/>
      <c r="BM16" s="290"/>
      <c r="BN16" s="291"/>
      <c r="BO16" s="291"/>
      <c r="BP16" s="291"/>
      <c r="BQ16" s="292"/>
    </row>
    <row r="17" spans="1:69" ht="194.5" customHeight="1" thickBot="1" x14ac:dyDescent="0.3">
      <c r="A17" s="577">
        <v>1</v>
      </c>
      <c r="B17" s="607" t="s">
        <v>274</v>
      </c>
      <c r="C17" s="610" t="s">
        <v>114</v>
      </c>
      <c r="D17" s="613" t="s">
        <v>184</v>
      </c>
      <c r="E17" s="610" t="s">
        <v>126</v>
      </c>
      <c r="F17" s="616" t="s">
        <v>1</v>
      </c>
      <c r="G17" s="619" t="s">
        <v>70</v>
      </c>
      <c r="H17" s="622" t="s">
        <v>305</v>
      </c>
      <c r="I17" s="622" t="s">
        <v>422</v>
      </c>
      <c r="J17" s="622" t="s">
        <v>423</v>
      </c>
      <c r="K17" s="625" t="str">
        <f>CONCATENATE(H17," ",I17," ",J17)</f>
        <v>Posibilidad de afectación reputacional por insatisfacción de las necesidades de información debido a que no se identifican dichas necesidades y a que no se evalúa la efectividad de los canales de comunicación a través de los cuales se transmite información de interés a los grupos de valor de la entidad.</v>
      </c>
      <c r="L17" s="616" t="s">
        <v>0</v>
      </c>
      <c r="M17" s="616" t="s">
        <v>125</v>
      </c>
      <c r="N17" s="616" t="s">
        <v>125</v>
      </c>
      <c r="O17" s="616" t="s">
        <v>79</v>
      </c>
      <c r="P17" s="616"/>
      <c r="Q17" s="616"/>
      <c r="R17" s="616"/>
      <c r="S17" s="616"/>
      <c r="T17" s="616"/>
      <c r="U17" s="616"/>
      <c r="V17" s="616"/>
      <c r="W17" s="616"/>
      <c r="X17" s="616"/>
      <c r="Y17" s="616"/>
      <c r="Z17" s="616"/>
      <c r="AA17" s="616"/>
      <c r="AB17" s="616"/>
      <c r="AC17" s="616"/>
      <c r="AD17" s="616"/>
      <c r="AE17" s="616"/>
      <c r="AF17" s="616"/>
      <c r="AG17" s="616"/>
      <c r="AH17" s="616"/>
      <c r="AI17" s="651">
        <f>COUNTIF(P17:AH20,"Si")</f>
        <v>0</v>
      </c>
      <c r="AJ17" s="648">
        <f>IF((COUNTIF(O17:AH20,"Si"))&lt;=0,0,(IF((COUNTIF(O17:AH20,"Si"))&lt;=5,3,(IF(COUNTIF(O17:AH20,"Si")&lt;=11,4,5)))))</f>
        <v>0</v>
      </c>
      <c r="AK17" s="648">
        <f>IF((COUNTIF(O17:AH20,"Si"))&lt;=0,0,(IF((COUNTIF(O17:AH20,"Si"))&lt;=5,"MODERADO",(IF(COUNTIF(O17:AH20,"Si")&lt;=11,"ALTO","EXTREMO")))))</f>
        <v>0</v>
      </c>
      <c r="AL17" s="651">
        <v>3</v>
      </c>
      <c r="AM17" s="651"/>
      <c r="AN17" s="651" t="str">
        <f>IF(AM17="Rara vez",1,(IF(AM17="Improbable",2,(IF(AM17="Posible",3,IF(AM17="Probable",4,IF(AM17="Seguro",5,"Revisar")))))))</f>
        <v>Revisar</v>
      </c>
      <c r="AO17" s="638">
        <f>IF(E17="Corrupción",AN17,IF(AL17&lt;=2,1,IF(AL17&lt;=24,2,IF(AL17&lt;=500,3,IF(AL17&lt;=5000,4,IF(AL17&gt;5000,5,"Revisar"))))))</f>
        <v>2</v>
      </c>
      <c r="AP17" s="638" t="str">
        <f>IF(E17="Corrupción",(IF(AO17=1,"Rara Vez",IF(AO17=2,"Improbable",IF(AO17=3,"Posible",IF(AO17=4,"Probable",IF(AO17=5,"Seguro","Revisar")))))),IF(AO17=1,"Muy Baja",IF(AO17=2,"Baja",IF(AO17=3,"Media",IF(AO17=4,"Alta","Muy Alta")))))</f>
        <v>Baja</v>
      </c>
      <c r="AQ17" s="638">
        <f>IF(E17="Corrupción",AJ17,(ROUND(((VLOOKUP(M17,Datos!$B$25:$C$29,2,FALSE)*Datos!$B$32)+(VLOOKUP(N17,Datos!$B$25:$C$29,2,FALSE)*Datos!$C$32)+(VLOOKUP(O17,Datos!$B$25:$C$29,2,FALSE)*Datos!$D$32))*5,0)))</f>
        <v>2</v>
      </c>
      <c r="AR17" s="639" t="str">
        <f>IF(AQ17=1,"Insignificante",IF(AQ17=2,"Menor",IF(AQ17=3,"Moderado",IF(AQ17=4,"Mayor","Catastrófico"))))</f>
        <v>Menor</v>
      </c>
      <c r="AS17" s="642">
        <f>_xlfn.NUMBERVALUE(CONCATENATE(AO17,AQ17),"##")</f>
        <v>22</v>
      </c>
      <c r="AT17" s="645" t="str">
        <f>VLOOKUP(AS17,Datos!$I$37:$J$61,2,FALSE)</f>
        <v>MODERADO</v>
      </c>
      <c r="AU17" s="295" t="s">
        <v>424</v>
      </c>
      <c r="AV17" s="296" t="s">
        <v>425</v>
      </c>
      <c r="AW17" s="296" t="s">
        <v>426</v>
      </c>
      <c r="AX17" s="297" t="s">
        <v>12</v>
      </c>
      <c r="AY17" s="297" t="s">
        <v>5</v>
      </c>
      <c r="AZ17" s="297" t="s">
        <v>3</v>
      </c>
      <c r="BA17" s="297" t="s">
        <v>29</v>
      </c>
      <c r="BB17" s="294" t="s">
        <v>7</v>
      </c>
      <c r="BC17" s="253">
        <f>IF(AX17=Datos!$C$63,Datos!$C$73,IF(AX17=Datos!$C$64,Datos!$C$74,IF(AX17=Datos!$C$65,Datos!$C$75,"Revisar")))+IF(AY17=Datos!$D$63,Datos!$D$73,IF(AY17=Datos!$D$64,Datos!$D$74,"Revisar"))+IF(AZ17=Datos!$E$63,Datos!$E$73,IF(AZ17=Datos!$E$64,Datos!$E$74,"Revisar"))+IF(BB17=Datos!$G$63,Datos!$G$73,IF(BB17=Datos!$G$64,Datos!$G$74,IF(BB17=Datos!$G$65,Datos!$G$75,"Revisar")))</f>
        <v>0.54999999999999993</v>
      </c>
      <c r="BD17" s="253">
        <f>IF(AX17=Datos!$C$65,BC17,0)</f>
        <v>0</v>
      </c>
      <c r="BE17" s="253">
        <f>IF(OR(AX17=Datos!$C$63,AX17=Datos!$C$64),BC17,0)</f>
        <v>0.54999999999999993</v>
      </c>
      <c r="BF17" s="628">
        <f>IF(ROUND(AO17-SUM(BE17:BE20),0)&lt;=0,1,ROUND(AO17-SUM(BE17:BE20),0))</f>
        <v>1</v>
      </c>
      <c r="BG17" s="638" t="str">
        <f>IF(E17="Corrupción",(IF(BF17=1,"Rara Vez",IF(BF17=2,"Improbable",IF(BF17=3,"Posible",IF(BF17=4,"Probable","Seguro"))))),IF(BF17=1,"Muy Baja",IF(BF17=2,"Baja",IF(BF17=3,"Media",IF(BF17=4,"Alta","Muy Alta")))))</f>
        <v>Muy Baja</v>
      </c>
      <c r="BH17" s="628">
        <f>ROUND(AQ17-SUM(BD17:BD20),0)</f>
        <v>2</v>
      </c>
      <c r="BI17" s="628" t="str">
        <f>IF(BH17=1,"Insignificante",IF(BH17=2,"Menor",IF(BH17=3,"Moderado",IF(BH17=4,"Mayor","Catastrófico"))))</f>
        <v>Menor</v>
      </c>
      <c r="BJ17" s="631">
        <f>_xlfn.NUMBERVALUE(CONCATENATE(BF17,BH17),"##")</f>
        <v>12</v>
      </c>
      <c r="BK17" s="634" t="str">
        <f>+VLOOKUP(BJ17,Datos!$I$37:$J$65,2,FALSE)</f>
        <v>BAJO</v>
      </c>
      <c r="BL17" s="637" t="s">
        <v>233</v>
      </c>
      <c r="BM17" s="298"/>
      <c r="BN17" s="294"/>
      <c r="BO17" s="294"/>
      <c r="BP17" s="294"/>
      <c r="BQ17" s="299"/>
    </row>
    <row r="18" spans="1:69" ht="45" customHeight="1" x14ac:dyDescent="0.25">
      <c r="A18" s="578"/>
      <c r="B18" s="608"/>
      <c r="C18" s="611"/>
      <c r="D18" s="614"/>
      <c r="E18" s="611"/>
      <c r="F18" s="617"/>
      <c r="G18" s="620"/>
      <c r="H18" s="623"/>
      <c r="I18" s="623"/>
      <c r="J18" s="623"/>
      <c r="K18" s="626"/>
      <c r="L18" s="617"/>
      <c r="M18" s="617"/>
      <c r="N18" s="617"/>
      <c r="O18" s="617"/>
      <c r="P18" s="617"/>
      <c r="Q18" s="617"/>
      <c r="R18" s="617"/>
      <c r="S18" s="617"/>
      <c r="T18" s="617"/>
      <c r="U18" s="617"/>
      <c r="V18" s="617"/>
      <c r="W18" s="617"/>
      <c r="X18" s="617"/>
      <c r="Y18" s="617"/>
      <c r="Z18" s="617"/>
      <c r="AA18" s="617"/>
      <c r="AB18" s="617"/>
      <c r="AC18" s="617"/>
      <c r="AD18" s="617"/>
      <c r="AE18" s="617"/>
      <c r="AF18" s="617"/>
      <c r="AG18" s="617"/>
      <c r="AH18" s="617"/>
      <c r="AI18" s="652"/>
      <c r="AJ18" s="649"/>
      <c r="AK18" s="649"/>
      <c r="AL18" s="652"/>
      <c r="AM18" s="652"/>
      <c r="AN18" s="652"/>
      <c r="AO18" s="629"/>
      <c r="AP18" s="629"/>
      <c r="AQ18" s="629"/>
      <c r="AR18" s="640"/>
      <c r="AS18" s="643"/>
      <c r="AT18" s="646"/>
      <c r="AU18" s="302"/>
      <c r="AV18" s="296"/>
      <c r="AW18" s="296"/>
      <c r="AX18" s="303"/>
      <c r="AY18" s="303"/>
      <c r="AZ18" s="303"/>
      <c r="BA18" s="303"/>
      <c r="BB18" s="301"/>
      <c r="BC18" s="304" t="e">
        <f>IF(AX18=Datos!$C$63,Datos!$C$73,IF(AX18=Datos!$C$64,Datos!$C$74,IF(AX18=Datos!$C$65,Datos!$C$75,"Revisar")))+IF(AY18=Datos!$D$63,Datos!$D$73,IF(AY18=Datos!$D$64,Datos!$D$74,"Revisar"))+IF(AZ18=Datos!$E$63,Datos!$E$73,IF(AZ18=Datos!$E$64,Datos!$E$74,"Revisar"))+IF(BB18=Datos!$G$63,Datos!$G$73,IF(BB18=Datos!$G$64,Datos!$G$74,IF(BB18=Datos!$G$65,Datos!$G$75,"Revisar")))</f>
        <v>#VALUE!</v>
      </c>
      <c r="BD18" s="304">
        <f>IF(AX18=Datos!$C$65,BC18,0)</f>
        <v>0</v>
      </c>
      <c r="BE18" s="304">
        <f>IF(OR(AX18=Datos!$C$63,AX18=Datos!$C$64),BC18,0)</f>
        <v>0</v>
      </c>
      <c r="BF18" s="629"/>
      <c r="BG18" s="629"/>
      <c r="BH18" s="629"/>
      <c r="BI18" s="629"/>
      <c r="BJ18" s="632"/>
      <c r="BK18" s="635"/>
      <c r="BL18" s="611"/>
      <c r="BM18" s="305"/>
      <c r="BN18" s="301"/>
      <c r="BO18" s="301"/>
      <c r="BP18" s="301"/>
      <c r="BQ18" s="306"/>
    </row>
    <row r="19" spans="1:69" ht="45" customHeight="1" x14ac:dyDescent="0.25">
      <c r="A19" s="578"/>
      <c r="B19" s="608"/>
      <c r="C19" s="611"/>
      <c r="D19" s="614"/>
      <c r="E19" s="611"/>
      <c r="F19" s="617"/>
      <c r="G19" s="620"/>
      <c r="H19" s="623"/>
      <c r="I19" s="623"/>
      <c r="J19" s="623"/>
      <c r="K19" s="626"/>
      <c r="L19" s="617"/>
      <c r="M19" s="617"/>
      <c r="N19" s="617"/>
      <c r="O19" s="617"/>
      <c r="P19" s="617"/>
      <c r="Q19" s="617"/>
      <c r="R19" s="617"/>
      <c r="S19" s="617"/>
      <c r="T19" s="617"/>
      <c r="U19" s="617"/>
      <c r="V19" s="617"/>
      <c r="W19" s="617"/>
      <c r="X19" s="617"/>
      <c r="Y19" s="617"/>
      <c r="Z19" s="617"/>
      <c r="AA19" s="617"/>
      <c r="AB19" s="617"/>
      <c r="AC19" s="617"/>
      <c r="AD19" s="617"/>
      <c r="AE19" s="617"/>
      <c r="AF19" s="617"/>
      <c r="AG19" s="617"/>
      <c r="AH19" s="617"/>
      <c r="AI19" s="652"/>
      <c r="AJ19" s="649"/>
      <c r="AK19" s="649"/>
      <c r="AL19" s="652"/>
      <c r="AM19" s="652"/>
      <c r="AN19" s="652"/>
      <c r="AO19" s="629"/>
      <c r="AP19" s="629"/>
      <c r="AQ19" s="629"/>
      <c r="AR19" s="640"/>
      <c r="AS19" s="643"/>
      <c r="AT19" s="646"/>
      <c r="AU19" s="307"/>
      <c r="AV19" s="308"/>
      <c r="AW19" s="308"/>
      <c r="AX19" s="303"/>
      <c r="AY19" s="303"/>
      <c r="AZ19" s="303"/>
      <c r="BA19" s="303"/>
      <c r="BB19" s="301"/>
      <c r="BC19" s="304" t="e">
        <f>IF(AX19=Datos!$C$63,Datos!$C$73,IF(AX19=Datos!$C$64,Datos!$C$74,IF(AX19=Datos!$C$65,Datos!$C$75,"Revisar")))+IF(AY19=Datos!$D$63,Datos!$D$73,IF(AY19=Datos!$D$64,Datos!$D$74,"Revisar"))+IF(AZ19=Datos!$E$63,Datos!$E$73,IF(AZ19=Datos!$E$64,Datos!$E$74,"Revisar"))+IF(BB19=Datos!$G$63,Datos!$G$73,IF(BB19=Datos!$G$64,Datos!$G$74,IF(BB19=Datos!$G$65,Datos!$G$75,"Revisar")))</f>
        <v>#VALUE!</v>
      </c>
      <c r="BD19" s="304">
        <f>IF(AX19=Datos!$C$65,BC19,0)</f>
        <v>0</v>
      </c>
      <c r="BE19" s="304">
        <f>IF(OR(AX19=Datos!$C$63,AX19=Datos!$C$64),BC19,0)</f>
        <v>0</v>
      </c>
      <c r="BF19" s="629"/>
      <c r="BG19" s="629"/>
      <c r="BH19" s="629"/>
      <c r="BI19" s="629"/>
      <c r="BJ19" s="632"/>
      <c r="BK19" s="635"/>
      <c r="BL19" s="611"/>
      <c r="BM19" s="309"/>
      <c r="BN19" s="309"/>
      <c r="BO19" s="309"/>
      <c r="BP19" s="309"/>
      <c r="BQ19" s="310"/>
    </row>
    <row r="20" spans="1:69" ht="45" customHeight="1" thickBot="1" x14ac:dyDescent="0.3">
      <c r="A20" s="579"/>
      <c r="B20" s="609"/>
      <c r="C20" s="612"/>
      <c r="D20" s="615"/>
      <c r="E20" s="612"/>
      <c r="F20" s="618"/>
      <c r="G20" s="621"/>
      <c r="H20" s="624"/>
      <c r="I20" s="624"/>
      <c r="J20" s="624"/>
      <c r="K20" s="627"/>
      <c r="L20" s="618"/>
      <c r="M20" s="618"/>
      <c r="N20" s="618"/>
      <c r="O20" s="618"/>
      <c r="P20" s="618"/>
      <c r="Q20" s="618"/>
      <c r="R20" s="618"/>
      <c r="S20" s="618"/>
      <c r="T20" s="618"/>
      <c r="U20" s="618"/>
      <c r="V20" s="618"/>
      <c r="W20" s="618"/>
      <c r="X20" s="618"/>
      <c r="Y20" s="618"/>
      <c r="Z20" s="618"/>
      <c r="AA20" s="618"/>
      <c r="AB20" s="618"/>
      <c r="AC20" s="618"/>
      <c r="AD20" s="618"/>
      <c r="AE20" s="618"/>
      <c r="AF20" s="618"/>
      <c r="AG20" s="618"/>
      <c r="AH20" s="618"/>
      <c r="AI20" s="653"/>
      <c r="AJ20" s="650"/>
      <c r="AK20" s="650"/>
      <c r="AL20" s="653"/>
      <c r="AM20" s="653"/>
      <c r="AN20" s="653"/>
      <c r="AO20" s="630"/>
      <c r="AP20" s="630"/>
      <c r="AQ20" s="630"/>
      <c r="AR20" s="641"/>
      <c r="AS20" s="644"/>
      <c r="AT20" s="647"/>
      <c r="AU20" s="313"/>
      <c r="AV20" s="314"/>
      <c r="AW20" s="314"/>
      <c r="AX20" s="315"/>
      <c r="AY20" s="315"/>
      <c r="AZ20" s="315"/>
      <c r="BA20" s="315"/>
      <c r="BB20" s="312"/>
      <c r="BC20" s="316" t="e">
        <f>IF(AX20=Datos!$C$63,Datos!$C$73,IF(AX20=Datos!$C$64,Datos!$C$74,IF(AX20=Datos!$C$65,Datos!$C$75,"Revisar")))+IF(AY20=Datos!$D$63,Datos!$D$73,IF(AY20=Datos!$D$64,Datos!$D$74,"Revisar"))+IF(AZ20=Datos!$E$63,Datos!$E$73,IF(AZ20=Datos!$E$64,Datos!$E$74,"Revisar"))+IF(BB20=Datos!$G$63,Datos!$G$73,IF(BB20=Datos!$G$64,Datos!$G$74,IF(BB20=Datos!$G$65,Datos!$G$75,"Revisar")))</f>
        <v>#VALUE!</v>
      </c>
      <c r="BD20" s="316">
        <f>IF(AX20=Datos!$C$65,BC20,0)</f>
        <v>0</v>
      </c>
      <c r="BE20" s="316">
        <f>IF(OR(AX20=Datos!$C$63,AX20=Datos!$C$64),BC20,0)</f>
        <v>0</v>
      </c>
      <c r="BF20" s="630"/>
      <c r="BG20" s="630"/>
      <c r="BH20" s="630"/>
      <c r="BI20" s="630"/>
      <c r="BJ20" s="633"/>
      <c r="BK20" s="636"/>
      <c r="BL20" s="612"/>
      <c r="BM20" s="317"/>
      <c r="BN20" s="317"/>
      <c r="BO20" s="317"/>
      <c r="BP20" s="317"/>
      <c r="BQ20" s="318"/>
    </row>
    <row r="21" spans="1:69" ht="45" hidden="1" customHeight="1" x14ac:dyDescent="0.25">
      <c r="A21" s="577"/>
      <c r="B21" s="607"/>
      <c r="C21" s="610"/>
      <c r="D21" s="613"/>
      <c r="E21" s="610"/>
      <c r="F21" s="616"/>
      <c r="G21" s="619"/>
      <c r="H21" s="622"/>
      <c r="I21" s="622"/>
      <c r="J21" s="293"/>
      <c r="K21" s="625" t="str">
        <f>CONCATENATE(H21," ",I21," ",J21)</f>
        <v xml:space="preserve">  </v>
      </c>
      <c r="L21" s="616"/>
      <c r="M21" s="616"/>
      <c r="N21" s="616"/>
      <c r="O21" s="616"/>
      <c r="P21" s="616"/>
      <c r="Q21" s="616"/>
      <c r="R21" s="616"/>
      <c r="S21" s="616"/>
      <c r="T21" s="616"/>
      <c r="U21" s="616"/>
      <c r="V21" s="616"/>
      <c r="W21" s="616"/>
      <c r="X21" s="616"/>
      <c r="Y21" s="616"/>
      <c r="Z21" s="616"/>
      <c r="AA21" s="616"/>
      <c r="AB21" s="616"/>
      <c r="AC21" s="616"/>
      <c r="AD21" s="616"/>
      <c r="AE21" s="616"/>
      <c r="AF21" s="616"/>
      <c r="AG21" s="616"/>
      <c r="AH21" s="616"/>
      <c r="AI21" s="651">
        <f>COUNTIF(P21:AH24,"Si")</f>
        <v>0</v>
      </c>
      <c r="AJ21" s="648">
        <f>IF((COUNTIF(O21:AH24,"Si"))&lt;=0,0,(IF((COUNTIF(O21:AH24,"Si"))&lt;=5,3,(IF(COUNTIF(O21:AH24,"Si")&lt;=11,4,5)))))</f>
        <v>0</v>
      </c>
      <c r="AK21" s="648">
        <f>IF((COUNTIF(O21:AH24,"Si"))&lt;=0,0,(IF((COUNTIF(O21:AH24,"Si"))&lt;=5,"MODERADO",(IF(COUNTIF(O21:AH24,"Si")&lt;=11,"ALTO","EXTREMO")))))</f>
        <v>0</v>
      </c>
      <c r="AL21" s="651"/>
      <c r="AM21" s="651"/>
      <c r="AN21" s="651" t="str">
        <f t="shared" ref="AN21" si="0">IF(AM21="Rara vez",1,(IF(AM21="Improbable",2,(IF(AM21="Posible",3,IF(AM21="Probable",4,IF(AM21="Seguro",5,"Revisar")))))))</f>
        <v>Revisar</v>
      </c>
      <c r="AO21" s="638">
        <f t="shared" ref="AO21" si="1">IF(E21="Corrupción",AN21,IF(AL21&lt;=2,1,IF(AL21&lt;=24,2,IF(AL21&lt;=500,3,IF(AL21&lt;=5000,4,IF(AL21&gt;5000,5,"Revisar"))))))</f>
        <v>1</v>
      </c>
      <c r="AP21" s="638" t="str">
        <f t="shared" ref="AP21" si="2">IF(E21="Corrupción",(IF(AO21=1,"Rara Vez",IF(AO21=2,"Improbable",IF(AO21=3,"Posible",IF(AO21=4,"Probable",IF(AO21=5,"Seguro","Revisar")))))),IF(AO21=1,"Muy Baja",IF(AO21=2,"Baja",IF(AO21=3,"Media",IF(AO21=4,"Alta","Muy Alta")))))</f>
        <v>Muy Baja</v>
      </c>
      <c r="AQ21" s="638" t="e">
        <f>IF(E21="Corrupción",AJ21,(ROUND(((VLOOKUP(M21,Datos!$B$25:$C$29,2,FALSE)*Datos!$B$32)+(VLOOKUP(N21,Datos!$B$25:$C$29,2,FALSE)*Datos!$C$32)+(VLOOKUP(O21,Datos!$B$25:$C$29,2,FALSE)*Datos!$D$32))*5,0)))</f>
        <v>#N/A</v>
      </c>
      <c r="AR21" s="639" t="e">
        <f>IF(AQ21=1,"Insignificante",IF(AQ21=2,"Menor",IF(AQ21=3,"Moderado",IF(AQ21=4,"Mayor","Catastrófico"))))</f>
        <v>#N/A</v>
      </c>
      <c r="AS21" s="642" t="e">
        <f>_xlfn.NUMBERVALUE(CONCATENATE(AO21,AQ21),"##")</f>
        <v>#N/A</v>
      </c>
      <c r="AT21" s="645" t="e">
        <f>VLOOKUP(AS21,Datos!$I$37:$J$61,2,FALSE)</f>
        <v>#N/A</v>
      </c>
      <c r="AU21" s="295"/>
      <c r="AV21" s="296"/>
      <c r="AW21" s="296"/>
      <c r="AX21" s="297"/>
      <c r="AY21" s="297"/>
      <c r="AZ21" s="297"/>
      <c r="BA21" s="297"/>
      <c r="BB21" s="294"/>
      <c r="BC21" s="253" t="e">
        <f>IF(AX21=Datos!$C$63,Datos!$C$73,IF(AX21=Datos!$C$64,Datos!$C$74,IF(AX21=Datos!$C$65,Datos!$C$75,"Revisar")))+IF(AY21=Datos!$D$63,Datos!$D$73,IF(AY21=Datos!$D$64,Datos!$D$74,"Revisar"))+IF(AZ21=Datos!$E$63,Datos!$E$73,IF(AZ21=Datos!$E$64,Datos!$E$74,"Revisar"))+IF(BB21=Datos!$G$63,Datos!$G$73,IF(BB21=Datos!$G$64,Datos!$G$74,IF(BB21=Datos!$G$65,Datos!$G$75,"Revisar")))</f>
        <v>#VALUE!</v>
      </c>
      <c r="BD21" s="253">
        <f>IF(AX21=Datos!$C$65,BC21,0)</f>
        <v>0</v>
      </c>
      <c r="BE21" s="253">
        <f>IF(OR(AX21=Datos!$C$63,AX21=Datos!$C$64),BC21,0)</f>
        <v>0</v>
      </c>
      <c r="BF21" s="628">
        <f>IF(ROUND(AO21-SUM(BE21:BE24),0)&lt;=0,1,ROUND(AO21-SUM(BE21:BE24),0))</f>
        <v>1</v>
      </c>
      <c r="BG21" s="638" t="str">
        <f>IF(E21="Corrupción",(IF(BF21=1,"Rara Vez",IF(BF21=2,"Improbable",IF(BF21=3,"Posible",IF(BF21=4,"Probable","Seguro"))))),IF(BF21=1,"Muy Baja",IF(BF21=2,"Baja",IF(BF21=3,"Media",IF(BF21=4,"Alta","Muy Alta")))))</f>
        <v>Muy Baja</v>
      </c>
      <c r="BH21" s="628" t="e">
        <f>ROUND(AQ21-SUM(BD21:BD24),0)</f>
        <v>#N/A</v>
      </c>
      <c r="BI21" s="628" t="e">
        <f>IF(BH21=1,"Insignificante",IF(BH21=2,"Menor",IF(BH21=3,"Moderado",IF(BH21=4,"Mayor","Catastrófico"))))</f>
        <v>#N/A</v>
      </c>
      <c r="BJ21" s="631" t="e">
        <f>_xlfn.NUMBERVALUE(CONCATENATE(BF21,BH21),"##")</f>
        <v>#N/A</v>
      </c>
      <c r="BK21" s="634" t="e">
        <f>+VLOOKUP(BJ21,Datos!$I$37:$J$65,2,FALSE)</f>
        <v>#N/A</v>
      </c>
      <c r="BL21" s="637"/>
      <c r="BM21" s="298"/>
      <c r="BN21" s="294"/>
      <c r="BO21" s="294"/>
      <c r="BP21" s="294"/>
      <c r="BQ21" s="299"/>
    </row>
    <row r="22" spans="1:69" ht="134.15" hidden="1" customHeight="1" x14ac:dyDescent="0.25">
      <c r="A22" s="578"/>
      <c r="B22" s="608"/>
      <c r="C22" s="611"/>
      <c r="D22" s="614"/>
      <c r="E22" s="611"/>
      <c r="F22" s="617"/>
      <c r="G22" s="620"/>
      <c r="H22" s="623"/>
      <c r="I22" s="623"/>
      <c r="J22" s="300"/>
      <c r="K22" s="626"/>
      <c r="L22" s="617"/>
      <c r="M22" s="617"/>
      <c r="N22" s="617"/>
      <c r="O22" s="617"/>
      <c r="P22" s="617"/>
      <c r="Q22" s="617"/>
      <c r="R22" s="617"/>
      <c r="S22" s="617"/>
      <c r="T22" s="617"/>
      <c r="U22" s="617"/>
      <c r="V22" s="617"/>
      <c r="W22" s="617"/>
      <c r="X22" s="617"/>
      <c r="Y22" s="617"/>
      <c r="Z22" s="617"/>
      <c r="AA22" s="617"/>
      <c r="AB22" s="617"/>
      <c r="AC22" s="617"/>
      <c r="AD22" s="617"/>
      <c r="AE22" s="617"/>
      <c r="AF22" s="617"/>
      <c r="AG22" s="617"/>
      <c r="AH22" s="617"/>
      <c r="AI22" s="652"/>
      <c r="AJ22" s="649"/>
      <c r="AK22" s="649"/>
      <c r="AL22" s="652"/>
      <c r="AM22" s="652"/>
      <c r="AN22" s="652"/>
      <c r="AO22" s="629"/>
      <c r="AP22" s="629"/>
      <c r="AQ22" s="629"/>
      <c r="AR22" s="640"/>
      <c r="AS22" s="643"/>
      <c r="AT22" s="646"/>
      <c r="AU22" s="319"/>
      <c r="AV22" s="320"/>
      <c r="AW22" s="320"/>
      <c r="AX22" s="303"/>
      <c r="AY22" s="303"/>
      <c r="AZ22" s="303"/>
      <c r="BA22" s="303"/>
      <c r="BB22" s="301"/>
      <c r="BC22" s="304" t="e">
        <f>IF(AX22=Datos!$C$63,Datos!$C$73,IF(AX22=Datos!$C$64,Datos!$C$74,IF(AX22=Datos!$C$65,Datos!$C$75,"Revisar")))+IF(AY22=Datos!$D$63,Datos!$D$73,IF(AY22=Datos!$D$64,Datos!$D$74,"Revisar"))+IF(AZ22=Datos!$E$63,Datos!$E$73,IF(AZ22=Datos!$E$64,Datos!$E$74,"Revisar"))+IF(BB22=Datos!$G$63,Datos!$G$73,IF(BB22=Datos!$G$64,Datos!$G$74,IF(BB22=Datos!$G$65,Datos!$G$75,"Revisar")))</f>
        <v>#VALUE!</v>
      </c>
      <c r="BD22" s="304">
        <f>IF(AX22=Datos!$C$65,BC22,0)</f>
        <v>0</v>
      </c>
      <c r="BE22" s="304">
        <f>IF(OR(AX22=Datos!$C$63,AX22=Datos!$C$64),BC22,0)</f>
        <v>0</v>
      </c>
      <c r="BF22" s="629"/>
      <c r="BG22" s="629"/>
      <c r="BH22" s="629"/>
      <c r="BI22" s="629"/>
      <c r="BJ22" s="632"/>
      <c r="BK22" s="635"/>
      <c r="BL22" s="611"/>
      <c r="BM22" s="305"/>
      <c r="BN22" s="301"/>
      <c r="BO22" s="301"/>
      <c r="BP22" s="301"/>
      <c r="BQ22" s="306"/>
    </row>
    <row r="23" spans="1:69" ht="1.5" hidden="1" customHeight="1" x14ac:dyDescent="0.25">
      <c r="A23" s="578"/>
      <c r="B23" s="608"/>
      <c r="C23" s="611"/>
      <c r="D23" s="614"/>
      <c r="E23" s="611"/>
      <c r="F23" s="617"/>
      <c r="G23" s="620"/>
      <c r="H23" s="623"/>
      <c r="I23" s="623"/>
      <c r="J23" s="300"/>
      <c r="K23" s="626"/>
      <c r="L23" s="617"/>
      <c r="M23" s="617"/>
      <c r="N23" s="617"/>
      <c r="O23" s="617"/>
      <c r="P23" s="617"/>
      <c r="Q23" s="617"/>
      <c r="R23" s="617"/>
      <c r="S23" s="617"/>
      <c r="T23" s="617"/>
      <c r="U23" s="617"/>
      <c r="V23" s="617"/>
      <c r="W23" s="617"/>
      <c r="X23" s="617"/>
      <c r="Y23" s="617"/>
      <c r="Z23" s="617"/>
      <c r="AA23" s="617"/>
      <c r="AB23" s="617"/>
      <c r="AC23" s="617"/>
      <c r="AD23" s="617"/>
      <c r="AE23" s="617"/>
      <c r="AF23" s="617"/>
      <c r="AG23" s="617"/>
      <c r="AH23" s="617"/>
      <c r="AI23" s="652"/>
      <c r="AJ23" s="649"/>
      <c r="AK23" s="649"/>
      <c r="AL23" s="652"/>
      <c r="AM23" s="652"/>
      <c r="AN23" s="652"/>
      <c r="AO23" s="629"/>
      <c r="AP23" s="629"/>
      <c r="AQ23" s="629"/>
      <c r="AR23" s="640"/>
      <c r="AS23" s="643"/>
      <c r="AT23" s="646"/>
      <c r="AU23" s="321"/>
      <c r="AV23" s="320"/>
      <c r="AW23" s="320"/>
      <c r="AX23" s="303"/>
      <c r="AY23" s="303"/>
      <c r="AZ23" s="303"/>
      <c r="BA23" s="303"/>
      <c r="BB23" s="301"/>
      <c r="BC23" s="304" t="e">
        <f>IF(AX23=Datos!$C$63,Datos!$C$73,IF(AX23=Datos!$C$64,Datos!$C$74,IF(AX23=Datos!$C$65,Datos!$C$75,"Revisar")))+IF(AY23=Datos!$D$63,Datos!$D$73,IF(AY23=Datos!$D$64,Datos!$D$74,"Revisar"))+IF(AZ23=Datos!$E$63,Datos!$E$73,IF(AZ23=Datos!$E$64,Datos!$E$74,"Revisar"))+IF(BB23=Datos!$G$63,Datos!$G$73,IF(BB23=Datos!$G$64,Datos!$G$74,IF(BB23=Datos!$G$65,Datos!$G$75,"Revisar")))</f>
        <v>#VALUE!</v>
      </c>
      <c r="BD23" s="304">
        <f>IF(AX23=Datos!$C$65,BC23,0)</f>
        <v>0</v>
      </c>
      <c r="BE23" s="304">
        <f>IF(OR(AX23=Datos!$C$63,AX23=Datos!$C$64),BC23,0)</f>
        <v>0</v>
      </c>
      <c r="BF23" s="629"/>
      <c r="BG23" s="629"/>
      <c r="BH23" s="629"/>
      <c r="BI23" s="629"/>
      <c r="BJ23" s="632"/>
      <c r="BK23" s="635"/>
      <c r="BL23" s="611"/>
      <c r="BM23" s="309"/>
      <c r="BN23" s="309"/>
      <c r="BO23" s="309"/>
      <c r="BP23" s="309"/>
      <c r="BQ23" s="310"/>
    </row>
    <row r="24" spans="1:69" ht="15.75" hidden="1" customHeight="1" thickBot="1" x14ac:dyDescent="0.3">
      <c r="A24" s="579"/>
      <c r="B24" s="609"/>
      <c r="C24" s="612"/>
      <c r="D24" s="615"/>
      <c r="E24" s="612"/>
      <c r="F24" s="618"/>
      <c r="G24" s="621"/>
      <c r="H24" s="624"/>
      <c r="I24" s="624"/>
      <c r="J24" s="311"/>
      <c r="K24" s="627"/>
      <c r="L24" s="618"/>
      <c r="M24" s="618"/>
      <c r="N24" s="618"/>
      <c r="O24" s="618"/>
      <c r="P24" s="618"/>
      <c r="Q24" s="618"/>
      <c r="R24" s="618"/>
      <c r="S24" s="618"/>
      <c r="T24" s="618"/>
      <c r="U24" s="618"/>
      <c r="V24" s="618"/>
      <c r="W24" s="618"/>
      <c r="X24" s="618"/>
      <c r="Y24" s="618"/>
      <c r="Z24" s="618"/>
      <c r="AA24" s="618"/>
      <c r="AB24" s="618"/>
      <c r="AC24" s="618"/>
      <c r="AD24" s="618"/>
      <c r="AE24" s="618"/>
      <c r="AF24" s="618"/>
      <c r="AG24" s="618"/>
      <c r="AH24" s="618"/>
      <c r="AI24" s="653"/>
      <c r="AJ24" s="650"/>
      <c r="AK24" s="650"/>
      <c r="AL24" s="653"/>
      <c r="AM24" s="653"/>
      <c r="AN24" s="653"/>
      <c r="AO24" s="630"/>
      <c r="AP24" s="630"/>
      <c r="AQ24" s="630"/>
      <c r="AR24" s="641"/>
      <c r="AS24" s="644"/>
      <c r="AT24" s="647"/>
      <c r="AU24" s="322"/>
      <c r="AV24" s="323"/>
      <c r="AW24" s="323"/>
      <c r="AX24" s="315"/>
      <c r="AY24" s="315"/>
      <c r="AZ24" s="315"/>
      <c r="BA24" s="315"/>
      <c r="BB24" s="312"/>
      <c r="BC24" s="316" t="e">
        <f>IF(AX24=Datos!$C$63,Datos!$C$73,IF(AX24=Datos!$C$64,Datos!$C$74,IF(AX24=Datos!$C$65,Datos!$C$75,"Revisar")))+IF(AY24=Datos!$D$63,Datos!$D$73,IF(AY24=Datos!$D$64,Datos!$D$74,"Revisar"))+IF(AZ24=Datos!$E$63,Datos!$E$73,IF(AZ24=Datos!$E$64,Datos!$E$74,"Revisar"))+IF(BB24=Datos!$G$63,Datos!$G$73,IF(BB24=Datos!$G$64,Datos!$G$74,IF(BB24=Datos!$G$65,Datos!$G$75,"Revisar")))</f>
        <v>#VALUE!</v>
      </c>
      <c r="BD24" s="316">
        <f>IF(AX24=Datos!$C$65,BC24,0)</f>
        <v>0</v>
      </c>
      <c r="BE24" s="316">
        <f>IF(OR(AX24=Datos!$C$63,AX24=Datos!$C$64),BC24,0)</f>
        <v>0</v>
      </c>
      <c r="BF24" s="630"/>
      <c r="BG24" s="630"/>
      <c r="BH24" s="630"/>
      <c r="BI24" s="630"/>
      <c r="BJ24" s="633"/>
      <c r="BK24" s="636"/>
      <c r="BL24" s="612"/>
      <c r="BM24" s="317"/>
      <c r="BN24" s="317"/>
      <c r="BO24" s="317"/>
      <c r="BP24" s="317"/>
      <c r="BQ24" s="318"/>
    </row>
    <row r="25" spans="1:69" ht="15.65" hidden="1" customHeight="1" x14ac:dyDescent="0.25">
      <c r="A25" s="577"/>
      <c r="B25" s="607"/>
      <c r="C25" s="610"/>
      <c r="D25" s="613"/>
      <c r="E25" s="610"/>
      <c r="F25" s="616"/>
      <c r="G25" s="662"/>
      <c r="H25" s="662"/>
      <c r="I25" s="662"/>
      <c r="J25" s="662"/>
      <c r="K25" s="665" t="str">
        <f>CONCATENATE(H25," ",I25," ",J25)</f>
        <v xml:space="preserve">  </v>
      </c>
      <c r="L25" s="616"/>
      <c r="M25" s="616"/>
      <c r="N25" s="616"/>
      <c r="O25" s="616"/>
      <c r="P25" s="616"/>
      <c r="Q25" s="616"/>
      <c r="R25" s="616"/>
      <c r="S25" s="616"/>
      <c r="T25" s="616"/>
      <c r="U25" s="616"/>
      <c r="V25" s="616"/>
      <c r="W25" s="616"/>
      <c r="X25" s="616"/>
      <c r="Y25" s="616"/>
      <c r="Z25" s="616"/>
      <c r="AA25" s="616"/>
      <c r="AB25" s="616"/>
      <c r="AC25" s="616"/>
      <c r="AD25" s="616"/>
      <c r="AE25" s="616"/>
      <c r="AF25" s="616"/>
      <c r="AG25" s="616"/>
      <c r="AH25" s="616"/>
      <c r="AI25" s="651">
        <f>COUNTIF(P25:AH28,"Si")</f>
        <v>0</v>
      </c>
      <c r="AJ25" s="648">
        <f>IF((COUNTIF(O25:AH28,"Si"))&lt;=0,0,(IF((COUNTIF(O25:AH28,"Si"))&lt;=5,3,(IF(COUNTIF(O25:AH28,"Si")&lt;=11,4,5)))))</f>
        <v>0</v>
      </c>
      <c r="AK25" s="648">
        <f>IF((COUNTIF(O25:AH28,"Si"))&lt;=0,0,(IF((COUNTIF(O25:AH28,"Si"))&lt;=5,"MODERADO",(IF(COUNTIF(O25:AH28,"Si")&lt;=11,"ALTO","EXTREMO")))))</f>
        <v>0</v>
      </c>
      <c r="AL25" s="651"/>
      <c r="AM25" s="651"/>
      <c r="AN25" s="651" t="str">
        <f t="shared" ref="AN25" si="3">IF(AM25="Rara vez",1,(IF(AM25="Improbable",2,(IF(AM25="Posible",3,IF(AM25="Probable",4,IF(AM25="Seguro",5,"Revisar")))))))</f>
        <v>Revisar</v>
      </c>
      <c r="AO25" s="638">
        <f t="shared" ref="AO25" si="4">IF(E25="Corrupción",AN25,IF(AL25&lt;=2,1,IF(AL25&lt;=24,2,IF(AL25&lt;=500,3,IF(AL25&lt;=5000,4,IF(AL25&gt;5000,5,"Revisar"))))))</f>
        <v>1</v>
      </c>
      <c r="AP25" s="638" t="str">
        <f t="shared" ref="AP25" si="5">IF(E25="Corrupción",(IF(AO25=1,"Rara Vez",IF(AO25=2,"Improbable",IF(AO25=3,"Posible",IF(AO25=4,"Probable",IF(AO25=5,"Seguro","Revisar")))))),IF(AO25=1,"Muy Baja",IF(AO25=2,"Baja",IF(AO25=3,"Media",IF(AO25=4,"Alta","Muy Alta")))))</f>
        <v>Muy Baja</v>
      </c>
      <c r="AQ25" s="638" t="e">
        <f>IF(E25="Corrupción",AJ25,(ROUND(((VLOOKUP(M25,Datos!$B$25:$C$29,2,FALSE)*Datos!$B$32)+(VLOOKUP(N25,Datos!$B$25:$C$29,2,FALSE)*Datos!$C$32)+(VLOOKUP(O25,Datos!$B$25:$C$29,2,FALSE)*Datos!$D$32))*5,0)))</f>
        <v>#N/A</v>
      </c>
      <c r="AR25" s="639" t="e">
        <f>IF(AQ25=1,"Insignificante",IF(AQ25=2,"Menor",IF(AQ25=3,"Moderado",IF(AQ25=4,"Mayor","Catastrófico"))))</f>
        <v>#N/A</v>
      </c>
      <c r="AS25" s="642" t="e">
        <f>_xlfn.NUMBERVALUE(CONCATENATE(AO25,AQ25),"##")</f>
        <v>#N/A</v>
      </c>
      <c r="AT25" s="645" t="e">
        <f>VLOOKUP(AS25,Datos!$I$37:$J$61,2,FALSE)</f>
        <v>#N/A</v>
      </c>
      <c r="AU25" s="324"/>
      <c r="AV25" s="325"/>
      <c r="AW25" s="325"/>
      <c r="AX25" s="297"/>
      <c r="AY25" s="297"/>
      <c r="AZ25" s="297"/>
      <c r="BA25" s="297"/>
      <c r="BB25" s="294"/>
      <c r="BC25" s="253" t="e">
        <f>IF(AX25=Datos!$C$63,Datos!$C$73,IF(AX25=Datos!$C$64,Datos!$C$74,IF(AX25=Datos!$C$65,Datos!$C$75,"Revisar")))+IF(AY25=Datos!$D$63,Datos!$D$73,IF(AY25=Datos!$D$64,Datos!$D$74,"Revisar"))+IF(AZ25=Datos!$E$63,Datos!$E$73,IF(AZ25=Datos!$E$64,Datos!$E$74,"Revisar"))+IF(BB25=Datos!$G$63,Datos!$G$73,IF(BB25=Datos!$G$64,Datos!$G$74,IF(BB25=Datos!$G$65,Datos!$G$75,"Revisar")))</f>
        <v>#VALUE!</v>
      </c>
      <c r="BD25" s="253">
        <f>IF(AX25=Datos!$C$65,BC25,0)</f>
        <v>0</v>
      </c>
      <c r="BE25" s="253">
        <f>IF(OR(AX25=Datos!$C$63,AX25=Datos!$C$64),BC25,0)</f>
        <v>0</v>
      </c>
      <c r="BF25" s="628">
        <f>IF(ROUND(AO25-SUM(BE25:BE28),0)&lt;=0,1,ROUND(AO25-SUM(BE25:BE28),0))</f>
        <v>1</v>
      </c>
      <c r="BG25" s="638" t="str">
        <f>IF(E25="Corrupción",(IF(BF25=1,"Rara Vez",IF(BF25=2,"Improbable",IF(BF25=3,"Posible",IF(BF25=4,"Probable","Seguro"))))),IF(BF25=1,"Muy Baja",IF(BF25=2,"Baja",IF(BF25=3,"Media",IF(BF25=4,"Alta","Muy Alta")))))</f>
        <v>Muy Baja</v>
      </c>
      <c r="BH25" s="628" t="e">
        <f>ROUND(AQ25-SUM(BD25:BD28),0)</f>
        <v>#N/A</v>
      </c>
      <c r="BI25" s="628" t="e">
        <f>IF(BH25=1,"Insignificante",IF(BH25=2,"Menor",IF(BH25=3,"Moderado",IF(BH25=4,"Mayor","Catastrófico"))))</f>
        <v>#N/A</v>
      </c>
      <c r="BJ25" s="631" t="e">
        <f>_xlfn.NUMBERVALUE(CONCATENATE(BF25,BH25),"##")</f>
        <v>#N/A</v>
      </c>
      <c r="BK25" s="634" t="e">
        <f>+VLOOKUP(BJ25,Datos!$I$37:$J$65,2,FALSE)</f>
        <v>#N/A</v>
      </c>
      <c r="BL25" s="637"/>
      <c r="BM25" s="298"/>
      <c r="BN25" s="294"/>
      <c r="BO25" s="294"/>
      <c r="BP25" s="294"/>
      <c r="BQ25" s="299"/>
    </row>
    <row r="26" spans="1:69" ht="15.65" hidden="1" customHeight="1" x14ac:dyDescent="0.25">
      <c r="A26" s="578"/>
      <c r="B26" s="608"/>
      <c r="C26" s="611"/>
      <c r="D26" s="614"/>
      <c r="E26" s="611"/>
      <c r="F26" s="617"/>
      <c r="G26" s="663"/>
      <c r="H26" s="663"/>
      <c r="I26" s="663"/>
      <c r="J26" s="663"/>
      <c r="K26" s="666"/>
      <c r="L26" s="617"/>
      <c r="M26" s="617"/>
      <c r="N26" s="617"/>
      <c r="O26" s="617"/>
      <c r="P26" s="617"/>
      <c r="Q26" s="617"/>
      <c r="R26" s="617"/>
      <c r="S26" s="617"/>
      <c r="T26" s="617"/>
      <c r="U26" s="617"/>
      <c r="V26" s="617"/>
      <c r="W26" s="617"/>
      <c r="X26" s="617"/>
      <c r="Y26" s="617"/>
      <c r="Z26" s="617"/>
      <c r="AA26" s="617"/>
      <c r="AB26" s="617"/>
      <c r="AC26" s="617"/>
      <c r="AD26" s="617"/>
      <c r="AE26" s="617"/>
      <c r="AF26" s="617"/>
      <c r="AG26" s="617"/>
      <c r="AH26" s="617"/>
      <c r="AI26" s="652"/>
      <c r="AJ26" s="649"/>
      <c r="AK26" s="649"/>
      <c r="AL26" s="652"/>
      <c r="AM26" s="652"/>
      <c r="AN26" s="652"/>
      <c r="AO26" s="629"/>
      <c r="AP26" s="629"/>
      <c r="AQ26" s="629"/>
      <c r="AR26" s="640"/>
      <c r="AS26" s="643"/>
      <c r="AT26" s="646"/>
      <c r="AU26" s="319"/>
      <c r="AV26" s="320"/>
      <c r="AW26" s="320"/>
      <c r="AX26" s="303"/>
      <c r="AY26" s="303"/>
      <c r="AZ26" s="303"/>
      <c r="BA26" s="303"/>
      <c r="BB26" s="301"/>
      <c r="BC26" s="304" t="e">
        <f>IF(AX26=Datos!$C$63,Datos!$C$73,IF(AX26=Datos!$C$64,Datos!$C$74,IF(AX26=Datos!$C$65,Datos!$C$75,"Revisar")))+IF(AY26=Datos!$D$63,Datos!$D$73,IF(AY26=Datos!$D$64,Datos!$D$74,"Revisar"))+IF(AZ26=Datos!$E$63,Datos!$E$73,IF(AZ26=Datos!$E$64,Datos!$E$74,"Revisar"))+IF(BB26=Datos!$G$63,Datos!$G$73,IF(BB26=Datos!$G$64,Datos!$G$74,IF(BB26=Datos!$G$65,Datos!$G$75,"Revisar")))</f>
        <v>#VALUE!</v>
      </c>
      <c r="BD26" s="304">
        <f>IF(AX26=Datos!$C$65,BC26,0)</f>
        <v>0</v>
      </c>
      <c r="BE26" s="304">
        <f>IF(OR(AX26=Datos!$C$63,AX26=Datos!$C$64),BC26,0)</f>
        <v>0</v>
      </c>
      <c r="BF26" s="629"/>
      <c r="BG26" s="629"/>
      <c r="BH26" s="629"/>
      <c r="BI26" s="629"/>
      <c r="BJ26" s="632"/>
      <c r="BK26" s="635"/>
      <c r="BL26" s="611"/>
      <c r="BM26" s="305"/>
      <c r="BN26" s="301"/>
      <c r="BO26" s="301"/>
      <c r="BP26" s="301"/>
      <c r="BQ26" s="306"/>
    </row>
    <row r="27" spans="1:69" ht="43.5" hidden="1" customHeight="1" x14ac:dyDescent="0.25">
      <c r="A27" s="578"/>
      <c r="B27" s="608"/>
      <c r="C27" s="611"/>
      <c r="D27" s="614"/>
      <c r="E27" s="611"/>
      <c r="F27" s="617"/>
      <c r="G27" s="663"/>
      <c r="H27" s="663"/>
      <c r="I27" s="663"/>
      <c r="J27" s="663"/>
      <c r="K27" s="666"/>
      <c r="L27" s="617"/>
      <c r="M27" s="617"/>
      <c r="N27" s="617"/>
      <c r="O27" s="617"/>
      <c r="P27" s="617"/>
      <c r="Q27" s="617"/>
      <c r="R27" s="617"/>
      <c r="S27" s="617"/>
      <c r="T27" s="617"/>
      <c r="U27" s="617"/>
      <c r="V27" s="617"/>
      <c r="W27" s="617"/>
      <c r="X27" s="617"/>
      <c r="Y27" s="617"/>
      <c r="Z27" s="617"/>
      <c r="AA27" s="617"/>
      <c r="AB27" s="617"/>
      <c r="AC27" s="617"/>
      <c r="AD27" s="617"/>
      <c r="AE27" s="617"/>
      <c r="AF27" s="617"/>
      <c r="AG27" s="617"/>
      <c r="AH27" s="617"/>
      <c r="AI27" s="652"/>
      <c r="AJ27" s="649"/>
      <c r="AK27" s="649"/>
      <c r="AL27" s="652"/>
      <c r="AM27" s="652"/>
      <c r="AN27" s="652"/>
      <c r="AO27" s="629"/>
      <c r="AP27" s="629"/>
      <c r="AQ27" s="629"/>
      <c r="AR27" s="640"/>
      <c r="AS27" s="643"/>
      <c r="AT27" s="646"/>
      <c r="AU27" s="321"/>
      <c r="AV27" s="320"/>
      <c r="AW27" s="320"/>
      <c r="AX27" s="303"/>
      <c r="AY27" s="303"/>
      <c r="AZ27" s="303"/>
      <c r="BA27" s="303"/>
      <c r="BB27" s="301"/>
      <c r="BC27" s="304" t="e">
        <f>IF(AX27=Datos!$C$63,Datos!$C$73,IF(AX27=Datos!$C$64,Datos!$C$74,IF(AX27=Datos!$C$65,Datos!$C$75,"Revisar")))+IF(AY27=Datos!$D$63,Datos!$D$73,IF(AY27=Datos!$D$64,Datos!$D$74,"Revisar"))+IF(AZ27=Datos!$E$63,Datos!$E$73,IF(AZ27=Datos!$E$64,Datos!$E$74,"Revisar"))+IF(BB27=Datos!$G$63,Datos!$G$73,IF(BB27=Datos!$G$64,Datos!$G$74,IF(BB27=Datos!$G$65,Datos!$G$75,"Revisar")))</f>
        <v>#VALUE!</v>
      </c>
      <c r="BD27" s="304">
        <f>IF(AX27=Datos!$C$65,BC27,0)</f>
        <v>0</v>
      </c>
      <c r="BE27" s="304">
        <f>IF(OR(AX27=Datos!$C$63,AX27=Datos!$C$64),BC27,0)</f>
        <v>0</v>
      </c>
      <c r="BF27" s="629"/>
      <c r="BG27" s="629"/>
      <c r="BH27" s="629"/>
      <c r="BI27" s="629"/>
      <c r="BJ27" s="632"/>
      <c r="BK27" s="635"/>
      <c r="BL27" s="611"/>
      <c r="BM27" s="309"/>
      <c r="BN27" s="309"/>
      <c r="BO27" s="309"/>
      <c r="BP27" s="309"/>
      <c r="BQ27" s="310"/>
    </row>
    <row r="28" spans="1:69" ht="43.5" hidden="1" customHeight="1" thickBot="1" x14ac:dyDescent="0.3">
      <c r="A28" s="579"/>
      <c r="B28" s="609"/>
      <c r="C28" s="612"/>
      <c r="D28" s="615"/>
      <c r="E28" s="612"/>
      <c r="F28" s="618"/>
      <c r="G28" s="664"/>
      <c r="H28" s="664"/>
      <c r="I28" s="664"/>
      <c r="J28" s="664"/>
      <c r="K28" s="667"/>
      <c r="L28" s="618"/>
      <c r="M28" s="618"/>
      <c r="N28" s="618"/>
      <c r="O28" s="618"/>
      <c r="P28" s="618"/>
      <c r="Q28" s="618"/>
      <c r="R28" s="618"/>
      <c r="S28" s="618"/>
      <c r="T28" s="618"/>
      <c r="U28" s="618"/>
      <c r="V28" s="618"/>
      <c r="W28" s="618"/>
      <c r="X28" s="618"/>
      <c r="Y28" s="618"/>
      <c r="Z28" s="618"/>
      <c r="AA28" s="618"/>
      <c r="AB28" s="618"/>
      <c r="AC28" s="618"/>
      <c r="AD28" s="618"/>
      <c r="AE28" s="618"/>
      <c r="AF28" s="618"/>
      <c r="AG28" s="618"/>
      <c r="AH28" s="618"/>
      <c r="AI28" s="653"/>
      <c r="AJ28" s="650"/>
      <c r="AK28" s="650"/>
      <c r="AL28" s="653"/>
      <c r="AM28" s="653"/>
      <c r="AN28" s="653"/>
      <c r="AO28" s="630"/>
      <c r="AP28" s="630"/>
      <c r="AQ28" s="630"/>
      <c r="AR28" s="641"/>
      <c r="AS28" s="644"/>
      <c r="AT28" s="647"/>
      <c r="AU28" s="322"/>
      <c r="AV28" s="323"/>
      <c r="AW28" s="323"/>
      <c r="AX28" s="315"/>
      <c r="AY28" s="315"/>
      <c r="AZ28" s="315"/>
      <c r="BA28" s="315"/>
      <c r="BB28" s="312"/>
      <c r="BC28" s="316" t="e">
        <f>IF(AX28=Datos!$C$63,Datos!$C$73,IF(AX28=Datos!$C$64,Datos!$C$74,IF(AX28=Datos!$C$65,Datos!$C$75,"Revisar")))+IF(AY28=Datos!$D$63,Datos!$D$73,IF(AY28=Datos!$D$64,Datos!$D$74,"Revisar"))+IF(AZ28=Datos!$E$63,Datos!$E$73,IF(AZ28=Datos!$E$64,Datos!$E$74,"Revisar"))+IF(BB28=Datos!$G$63,Datos!$G$73,IF(BB28=Datos!$G$64,Datos!$G$74,IF(BB28=Datos!$G$65,Datos!$G$75,"Revisar")))</f>
        <v>#VALUE!</v>
      </c>
      <c r="BD28" s="316">
        <f>IF(AX28=Datos!$C$65,BC28,0)</f>
        <v>0</v>
      </c>
      <c r="BE28" s="316">
        <f>IF(OR(AX28=Datos!$C$63,AX28=Datos!$C$64),BC28,0)</f>
        <v>0</v>
      </c>
      <c r="BF28" s="630"/>
      <c r="BG28" s="630"/>
      <c r="BH28" s="630"/>
      <c r="BI28" s="630"/>
      <c r="BJ28" s="633"/>
      <c r="BK28" s="636"/>
      <c r="BL28" s="612"/>
      <c r="BM28" s="317"/>
      <c r="BN28" s="317"/>
      <c r="BO28" s="317"/>
      <c r="BP28" s="317"/>
      <c r="BQ28" s="318"/>
    </row>
    <row r="29" spans="1:69" ht="15.65" hidden="1" customHeight="1" x14ac:dyDescent="0.25">
      <c r="A29" s="577"/>
      <c r="B29" s="607"/>
      <c r="C29" s="610"/>
      <c r="D29" s="613"/>
      <c r="E29" s="610"/>
      <c r="F29" s="616"/>
      <c r="G29" s="616"/>
      <c r="H29" s="662"/>
      <c r="I29" s="662"/>
      <c r="J29" s="662"/>
      <c r="K29" s="665" t="str">
        <f>CONCATENATE(H29," ",I29," ",J29)</f>
        <v xml:space="preserve">  </v>
      </c>
      <c r="L29" s="616"/>
      <c r="M29" s="616"/>
      <c r="N29" s="616"/>
      <c r="O29" s="616"/>
      <c r="P29" s="616"/>
      <c r="Q29" s="616"/>
      <c r="R29" s="616"/>
      <c r="S29" s="616"/>
      <c r="T29" s="616"/>
      <c r="U29" s="616"/>
      <c r="V29" s="616"/>
      <c r="W29" s="616"/>
      <c r="X29" s="616"/>
      <c r="Y29" s="616"/>
      <c r="Z29" s="616"/>
      <c r="AA29" s="616"/>
      <c r="AB29" s="616"/>
      <c r="AC29" s="616"/>
      <c r="AD29" s="616"/>
      <c r="AE29" s="616"/>
      <c r="AF29" s="616"/>
      <c r="AG29" s="616"/>
      <c r="AH29" s="616"/>
      <c r="AI29" s="651">
        <f>COUNTIF(P29:AH32,"Si")</f>
        <v>0</v>
      </c>
      <c r="AJ29" s="648">
        <f>IF((COUNTIF(O29:AH32,"Si"))&lt;=0,0,(IF((COUNTIF(O29:AH32,"Si"))&lt;=5,3,(IF(COUNTIF(O29:AH32,"Si")&lt;=11,4,5)))))</f>
        <v>0</v>
      </c>
      <c r="AK29" s="648">
        <f>IF((COUNTIF(O29:AH32,"Si"))&lt;=0,0,(IF((COUNTIF(O29:AH32,"Si"))&lt;=5,"MODERADO",(IF(COUNTIF(O29:AH32,"Si")&lt;=11,"ALTO","EXTREMO")))))</f>
        <v>0</v>
      </c>
      <c r="AL29" s="651"/>
      <c r="AM29" s="651"/>
      <c r="AN29" s="651" t="str">
        <f t="shared" ref="AN29" si="6">IF(AM29="Rara vez",1,(IF(AM29="Improbable",2,(IF(AM29="Posible",3,IF(AM29="Probable",4,IF(AM29="Seguro",5,"Revisar")))))))</f>
        <v>Revisar</v>
      </c>
      <c r="AO29" s="638">
        <f t="shared" ref="AO29" si="7">IF(E29="Corrupción",AN29,IF(AL29&lt;=2,1,IF(AL29&lt;=24,2,IF(AL29&lt;=500,3,IF(AL29&lt;=5000,4,IF(AL29&gt;5000,5,"Revisar"))))))</f>
        <v>1</v>
      </c>
      <c r="AP29" s="638" t="str">
        <f t="shared" ref="AP29" si="8">IF(E29="Corrupción",(IF(AO29=1,"Rara Vez",IF(AO29=2,"Improbable",IF(AO29=3,"Posible",IF(AO29=4,"Probable",IF(AO29=5,"Seguro","Revisar")))))),IF(AO29=1,"Muy Baja",IF(AO29=2,"Baja",IF(AO29=3,"Media",IF(AO29=4,"Alta","Muy Alta")))))</f>
        <v>Muy Baja</v>
      </c>
      <c r="AQ29" s="638" t="e">
        <f>IF(E29="Corrupción",AJ29,(ROUND(((VLOOKUP(M29,Datos!$B$25:$C$29,2,FALSE)*Datos!$B$32)+(VLOOKUP(N29,Datos!$B$25:$C$29,2,FALSE)*Datos!$C$32)+(VLOOKUP(O29,Datos!$B$25:$C$29,2,FALSE)*Datos!$D$32))*5,0)))</f>
        <v>#N/A</v>
      </c>
      <c r="AR29" s="639" t="e">
        <f>IF(AQ29=1,"Insignificante",IF(AQ29=2,"Menor",IF(AQ29=3,"Moderado",IF(AQ29=4,"Mayor","Catastrófico"))))</f>
        <v>#N/A</v>
      </c>
      <c r="AS29" s="642" t="e">
        <f>_xlfn.NUMBERVALUE(CONCATENATE(AO29,AQ29),"##")</f>
        <v>#N/A</v>
      </c>
      <c r="AT29" s="645" t="e">
        <f>VLOOKUP(AS29,Datos!$I$37:$J$61,2,FALSE)</f>
        <v>#N/A</v>
      </c>
      <c r="AU29" s="324"/>
      <c r="AV29" s="325"/>
      <c r="AW29" s="325"/>
      <c r="AX29" s="297"/>
      <c r="AY29" s="297"/>
      <c r="AZ29" s="297"/>
      <c r="BA29" s="297"/>
      <c r="BB29" s="294"/>
      <c r="BC29" s="253" t="e">
        <f>IF(AX29=Datos!$C$63,Datos!$C$73,IF(AX29=Datos!$C$64,Datos!$C$74,IF(AX29=Datos!$C$65,Datos!$C$75,"Revisar")))+IF(AY29=Datos!$D$63,Datos!$D$73,IF(AY29=Datos!$D$64,Datos!$D$74,"Revisar"))+IF(AZ29=Datos!$E$63,Datos!$E$73,IF(AZ29=Datos!$E$64,Datos!$E$74,"Revisar"))+IF(BB29=Datos!$G$63,Datos!$G$73,IF(BB29=Datos!$G$64,Datos!$G$74,IF(BB29=Datos!$G$65,Datos!$G$75,"Revisar")))</f>
        <v>#VALUE!</v>
      </c>
      <c r="BD29" s="253">
        <f>IF(AX29=Datos!$C$65,BC29,0)</f>
        <v>0</v>
      </c>
      <c r="BE29" s="253">
        <f>IF(OR(AX29=Datos!$C$63,AX29=Datos!$C$64),BC29,0)</f>
        <v>0</v>
      </c>
      <c r="BF29" s="628">
        <f>IF(ROUND(AO29-SUM(BE29:BE32),0)&lt;=0,1,ROUND(AO29-SUM(BE29:BE32),0))</f>
        <v>1</v>
      </c>
      <c r="BG29" s="638" t="str">
        <f>IF(E29="Corrupción",(IF(BF29=1,"Rara Vez",IF(BF29=2,"Improbable",IF(BF29=3,"Posible",IF(BF29=4,"Probable","Seguro"))))),IF(BF29=1,"Muy Baja",IF(BF29=2,"Baja",IF(BF29=3,"Media",IF(BF29=4,"Alta","Muy Alta")))))</f>
        <v>Muy Baja</v>
      </c>
      <c r="BH29" s="628" t="e">
        <f>ROUND(AQ29-SUM(BD29:BD32),0)</f>
        <v>#N/A</v>
      </c>
      <c r="BI29" s="628" t="e">
        <f>IF(BH29=1,"Insignificante",IF(BH29=2,"Menor",IF(BH29=3,"Moderado",IF(BH29=4,"Mayor","Catastrófico"))))</f>
        <v>#N/A</v>
      </c>
      <c r="BJ29" s="631" t="e">
        <f>_xlfn.NUMBERVALUE(CONCATENATE(BF29,BH29),"##")</f>
        <v>#N/A</v>
      </c>
      <c r="BK29" s="634" t="e">
        <f>+VLOOKUP(BJ29,Datos!$I$37:$J$65,2,FALSE)</f>
        <v>#N/A</v>
      </c>
      <c r="BL29" s="637"/>
      <c r="BM29" s="298"/>
      <c r="BN29" s="294"/>
      <c r="BO29" s="294"/>
      <c r="BP29" s="294"/>
      <c r="BQ29" s="299"/>
    </row>
    <row r="30" spans="1:69" ht="15.65" hidden="1" customHeight="1" x14ac:dyDescent="0.25">
      <c r="A30" s="578"/>
      <c r="B30" s="608"/>
      <c r="C30" s="611"/>
      <c r="D30" s="614"/>
      <c r="E30" s="611"/>
      <c r="F30" s="617"/>
      <c r="G30" s="617"/>
      <c r="H30" s="663"/>
      <c r="I30" s="663"/>
      <c r="J30" s="663"/>
      <c r="K30" s="666"/>
      <c r="L30" s="617"/>
      <c r="M30" s="617"/>
      <c r="N30" s="617"/>
      <c r="O30" s="617"/>
      <c r="P30" s="617"/>
      <c r="Q30" s="617"/>
      <c r="R30" s="617"/>
      <c r="S30" s="617"/>
      <c r="T30" s="617"/>
      <c r="U30" s="617"/>
      <c r="V30" s="617"/>
      <c r="W30" s="617"/>
      <c r="X30" s="617"/>
      <c r="Y30" s="617"/>
      <c r="Z30" s="617"/>
      <c r="AA30" s="617"/>
      <c r="AB30" s="617"/>
      <c r="AC30" s="617"/>
      <c r="AD30" s="617"/>
      <c r="AE30" s="617"/>
      <c r="AF30" s="617"/>
      <c r="AG30" s="617"/>
      <c r="AH30" s="617"/>
      <c r="AI30" s="652"/>
      <c r="AJ30" s="649"/>
      <c r="AK30" s="649"/>
      <c r="AL30" s="652"/>
      <c r="AM30" s="652"/>
      <c r="AN30" s="652"/>
      <c r="AO30" s="629"/>
      <c r="AP30" s="629"/>
      <c r="AQ30" s="629"/>
      <c r="AR30" s="640"/>
      <c r="AS30" s="643"/>
      <c r="AT30" s="646"/>
      <c r="AU30" s="319"/>
      <c r="AV30" s="320"/>
      <c r="AW30" s="320"/>
      <c r="AX30" s="303"/>
      <c r="AY30" s="303"/>
      <c r="AZ30" s="303"/>
      <c r="BA30" s="303"/>
      <c r="BB30" s="301"/>
      <c r="BC30" s="304" t="e">
        <f>IF(AX30=Datos!$C$63,Datos!$C$73,IF(AX30=Datos!$C$64,Datos!$C$74,IF(AX30=Datos!$C$65,Datos!$C$75,"Revisar")))+IF(AY30=Datos!$D$63,Datos!$D$73,IF(AY30=Datos!$D$64,Datos!$D$74,"Revisar"))+IF(AZ30=Datos!$E$63,Datos!$E$73,IF(AZ30=Datos!$E$64,Datos!$E$74,"Revisar"))+IF(BB30=Datos!$G$63,Datos!$G$73,IF(BB30=Datos!$G$64,Datos!$G$74,IF(BB30=Datos!$G$65,Datos!$G$75,"Revisar")))</f>
        <v>#VALUE!</v>
      </c>
      <c r="BD30" s="304">
        <f>IF(AX30=Datos!$C$65,BC30,0)</f>
        <v>0</v>
      </c>
      <c r="BE30" s="304">
        <f>IF(OR(AX30=Datos!$C$63,AX30=Datos!$C$64),BC30,0)</f>
        <v>0</v>
      </c>
      <c r="BF30" s="629"/>
      <c r="BG30" s="629"/>
      <c r="BH30" s="629"/>
      <c r="BI30" s="629"/>
      <c r="BJ30" s="632"/>
      <c r="BK30" s="635"/>
      <c r="BL30" s="611"/>
      <c r="BM30" s="305"/>
      <c r="BN30" s="301"/>
      <c r="BO30" s="301"/>
      <c r="BP30" s="301"/>
      <c r="BQ30" s="306"/>
    </row>
    <row r="31" spans="1:69" ht="43.5" hidden="1" customHeight="1" x14ac:dyDescent="0.25">
      <c r="A31" s="578"/>
      <c r="B31" s="608"/>
      <c r="C31" s="611"/>
      <c r="D31" s="614"/>
      <c r="E31" s="611"/>
      <c r="F31" s="617"/>
      <c r="G31" s="617"/>
      <c r="H31" s="663"/>
      <c r="I31" s="663"/>
      <c r="J31" s="663"/>
      <c r="K31" s="666"/>
      <c r="L31" s="617"/>
      <c r="M31" s="617"/>
      <c r="N31" s="617"/>
      <c r="O31" s="617"/>
      <c r="P31" s="617"/>
      <c r="Q31" s="617"/>
      <c r="R31" s="617"/>
      <c r="S31" s="617"/>
      <c r="T31" s="617"/>
      <c r="U31" s="617"/>
      <c r="V31" s="617"/>
      <c r="W31" s="617"/>
      <c r="X31" s="617"/>
      <c r="Y31" s="617"/>
      <c r="Z31" s="617"/>
      <c r="AA31" s="617"/>
      <c r="AB31" s="617"/>
      <c r="AC31" s="617"/>
      <c r="AD31" s="617"/>
      <c r="AE31" s="617"/>
      <c r="AF31" s="617"/>
      <c r="AG31" s="617"/>
      <c r="AH31" s="617"/>
      <c r="AI31" s="652"/>
      <c r="AJ31" s="649"/>
      <c r="AK31" s="649"/>
      <c r="AL31" s="652"/>
      <c r="AM31" s="652"/>
      <c r="AN31" s="652"/>
      <c r="AO31" s="629"/>
      <c r="AP31" s="629"/>
      <c r="AQ31" s="629"/>
      <c r="AR31" s="640"/>
      <c r="AS31" s="643"/>
      <c r="AT31" s="646"/>
      <c r="AU31" s="321"/>
      <c r="AV31" s="320"/>
      <c r="AW31" s="320"/>
      <c r="AX31" s="303"/>
      <c r="AY31" s="303"/>
      <c r="AZ31" s="303"/>
      <c r="BA31" s="303"/>
      <c r="BB31" s="301"/>
      <c r="BC31" s="304" t="e">
        <f>IF(AX31=Datos!$C$63,Datos!$C$73,IF(AX31=Datos!$C$64,Datos!$C$74,IF(AX31=Datos!$C$65,Datos!$C$75,"Revisar")))+IF(AY31=Datos!$D$63,Datos!$D$73,IF(AY31=Datos!$D$64,Datos!$D$74,"Revisar"))+IF(AZ31=Datos!$E$63,Datos!$E$73,IF(AZ31=Datos!$E$64,Datos!$E$74,"Revisar"))+IF(BB31=Datos!$G$63,Datos!$G$73,IF(BB31=Datos!$G$64,Datos!$G$74,IF(BB31=Datos!$G$65,Datos!$G$75,"Revisar")))</f>
        <v>#VALUE!</v>
      </c>
      <c r="BD31" s="304">
        <f>IF(AX31=Datos!$C$65,BC31,0)</f>
        <v>0</v>
      </c>
      <c r="BE31" s="304">
        <f>IF(OR(AX31=Datos!$C$63,AX31=Datos!$C$64),BC31,0)</f>
        <v>0</v>
      </c>
      <c r="BF31" s="629"/>
      <c r="BG31" s="629"/>
      <c r="BH31" s="629"/>
      <c r="BI31" s="629"/>
      <c r="BJ31" s="632"/>
      <c r="BK31" s="635"/>
      <c r="BL31" s="611"/>
      <c r="BM31" s="309"/>
      <c r="BN31" s="309"/>
      <c r="BO31" s="309"/>
      <c r="BP31" s="309"/>
      <c r="BQ31" s="310"/>
    </row>
    <row r="32" spans="1:69" ht="43.5" hidden="1" customHeight="1" thickBot="1" x14ac:dyDescent="0.3">
      <c r="A32" s="579"/>
      <c r="B32" s="609"/>
      <c r="C32" s="612"/>
      <c r="D32" s="615"/>
      <c r="E32" s="612"/>
      <c r="F32" s="618"/>
      <c r="G32" s="618"/>
      <c r="H32" s="664"/>
      <c r="I32" s="664"/>
      <c r="J32" s="664"/>
      <c r="K32" s="667"/>
      <c r="L32" s="618"/>
      <c r="M32" s="618"/>
      <c r="N32" s="618"/>
      <c r="O32" s="618"/>
      <c r="P32" s="618"/>
      <c r="Q32" s="618"/>
      <c r="R32" s="618"/>
      <c r="S32" s="618"/>
      <c r="T32" s="618"/>
      <c r="U32" s="618"/>
      <c r="V32" s="618"/>
      <c r="W32" s="618"/>
      <c r="X32" s="618"/>
      <c r="Y32" s="618"/>
      <c r="Z32" s="618"/>
      <c r="AA32" s="618"/>
      <c r="AB32" s="618"/>
      <c r="AC32" s="618"/>
      <c r="AD32" s="618"/>
      <c r="AE32" s="618"/>
      <c r="AF32" s="618"/>
      <c r="AG32" s="618"/>
      <c r="AH32" s="618"/>
      <c r="AI32" s="653"/>
      <c r="AJ32" s="650"/>
      <c r="AK32" s="650"/>
      <c r="AL32" s="653"/>
      <c r="AM32" s="653"/>
      <c r="AN32" s="653"/>
      <c r="AO32" s="630"/>
      <c r="AP32" s="630"/>
      <c r="AQ32" s="630"/>
      <c r="AR32" s="641"/>
      <c r="AS32" s="644"/>
      <c r="AT32" s="647"/>
      <c r="AU32" s="322"/>
      <c r="AV32" s="323"/>
      <c r="AW32" s="323"/>
      <c r="AX32" s="315"/>
      <c r="AY32" s="315"/>
      <c r="AZ32" s="315"/>
      <c r="BA32" s="315"/>
      <c r="BB32" s="312"/>
      <c r="BC32" s="316" t="e">
        <f>IF(AX32=Datos!$C$63,Datos!$C$73,IF(AX32=Datos!$C$64,Datos!$C$74,IF(AX32=Datos!$C$65,Datos!$C$75,"Revisar")))+IF(AY32=Datos!$D$63,Datos!$D$73,IF(AY32=Datos!$D$64,Datos!$D$74,"Revisar"))+IF(AZ32=Datos!$E$63,Datos!$E$73,IF(AZ32=Datos!$E$64,Datos!$E$74,"Revisar"))+IF(BB32=Datos!$G$63,Datos!$G$73,IF(BB32=Datos!$G$64,Datos!$G$74,IF(BB32=Datos!$G$65,Datos!$G$75,"Revisar")))</f>
        <v>#VALUE!</v>
      </c>
      <c r="BD32" s="316">
        <f>IF(AX32=Datos!$C$65,BC32,0)</f>
        <v>0</v>
      </c>
      <c r="BE32" s="316">
        <f>IF(OR(AX32=Datos!$C$63,AX32=Datos!$C$64),BC32,0)</f>
        <v>0</v>
      </c>
      <c r="BF32" s="630"/>
      <c r="BG32" s="630"/>
      <c r="BH32" s="630"/>
      <c r="BI32" s="630"/>
      <c r="BJ32" s="633"/>
      <c r="BK32" s="636"/>
      <c r="BL32" s="612"/>
      <c r="BM32" s="317"/>
      <c r="BN32" s="317"/>
      <c r="BO32" s="317"/>
      <c r="BP32" s="317"/>
      <c r="BQ32" s="318"/>
    </row>
    <row r="33" spans="1:69" ht="15.65" hidden="1" customHeight="1" x14ac:dyDescent="0.25">
      <c r="A33" s="577"/>
      <c r="B33" s="607"/>
      <c r="C33" s="610"/>
      <c r="D33" s="613"/>
      <c r="E33" s="610"/>
      <c r="F33" s="616"/>
      <c r="G33" s="616"/>
      <c r="H33" s="662"/>
      <c r="I33" s="662"/>
      <c r="J33" s="662"/>
      <c r="K33" s="665" t="str">
        <f>CONCATENATE(H33," ",I33," ",J33)</f>
        <v xml:space="preserve">  </v>
      </c>
      <c r="L33" s="616"/>
      <c r="M33" s="616"/>
      <c r="N33" s="616"/>
      <c r="O33" s="616"/>
      <c r="P33" s="616"/>
      <c r="Q33" s="616"/>
      <c r="R33" s="616"/>
      <c r="S33" s="616"/>
      <c r="T33" s="616"/>
      <c r="U33" s="616"/>
      <c r="V33" s="616"/>
      <c r="W33" s="616"/>
      <c r="X33" s="616"/>
      <c r="Y33" s="616"/>
      <c r="Z33" s="616"/>
      <c r="AA33" s="616"/>
      <c r="AB33" s="616"/>
      <c r="AC33" s="616"/>
      <c r="AD33" s="616"/>
      <c r="AE33" s="616"/>
      <c r="AF33" s="616"/>
      <c r="AG33" s="616"/>
      <c r="AH33" s="616"/>
      <c r="AI33" s="651">
        <f>COUNTIF(P33:AH36,"Si")</f>
        <v>0</v>
      </c>
      <c r="AJ33" s="648">
        <f>IF((COUNTIF(O33:AH36,"Si"))&lt;=0,0,(IF((COUNTIF(O33:AH36,"Si"))&lt;=5,3,(IF(COUNTIF(O33:AH36,"Si")&lt;=11,4,5)))))</f>
        <v>0</v>
      </c>
      <c r="AK33" s="648">
        <f>IF((COUNTIF(O33:AH36,"Si"))&lt;=0,0,(IF((COUNTIF(O33:AH36,"Si"))&lt;=5,"MODERADO",(IF(COUNTIF(O33:AH36,"Si")&lt;=11,"ALTO","EXTREMO")))))</f>
        <v>0</v>
      </c>
      <c r="AL33" s="651"/>
      <c r="AM33" s="651"/>
      <c r="AN33" s="651" t="str">
        <f t="shared" ref="AN33" si="9">IF(AM33="Rara vez",1,(IF(AM33="Improbable",2,(IF(AM33="Posible",3,IF(AM33="Probable",4,IF(AM33="Seguro",5,"Revisar")))))))</f>
        <v>Revisar</v>
      </c>
      <c r="AO33" s="638">
        <f t="shared" ref="AO33" si="10">IF(E33="Corrupción",AN33,IF(AL33&lt;=2,1,IF(AL33&lt;=24,2,IF(AL33&lt;=500,3,IF(AL33&lt;=5000,4,IF(AL33&gt;5000,5,"Revisar"))))))</f>
        <v>1</v>
      </c>
      <c r="AP33" s="638" t="str">
        <f t="shared" ref="AP33" si="11">IF(E33="Corrupción",(IF(AO33=1,"Rara Vez",IF(AO33=2,"Improbable",IF(AO33=3,"Posible",IF(AO33=4,"Probable",IF(AO33=5,"Seguro","Revisar")))))),IF(AO33=1,"Muy Baja",IF(AO33=2,"Baja",IF(AO33=3,"Media",IF(AO33=4,"Alta","Muy Alta")))))</f>
        <v>Muy Baja</v>
      </c>
      <c r="AQ33" s="638" t="e">
        <f>IF(E33="Corrupción",AJ33,(ROUND(((VLOOKUP(M33,Datos!$B$25:$C$29,2,FALSE)*Datos!$B$32)+(VLOOKUP(N33,Datos!$B$25:$C$29,2,FALSE)*Datos!$C$32)+(VLOOKUP(O33,Datos!$B$25:$C$29,2,FALSE)*Datos!$D$32))*5,0)))</f>
        <v>#N/A</v>
      </c>
      <c r="AR33" s="639" t="e">
        <f>IF(AQ33=1,"Insignificante",IF(AQ33=2,"Menor",IF(AQ33=3,"Moderado",IF(AQ33=4,"Mayor","Catastrófico"))))</f>
        <v>#N/A</v>
      </c>
      <c r="AS33" s="642" t="e">
        <f>_xlfn.NUMBERVALUE(CONCATENATE(AO33,AQ33),"##")</f>
        <v>#N/A</v>
      </c>
      <c r="AT33" s="645" t="e">
        <f>VLOOKUP(AS33,Datos!$I$37:$J$61,2,FALSE)</f>
        <v>#N/A</v>
      </c>
      <c r="AU33" s="324"/>
      <c r="AV33" s="325"/>
      <c r="AW33" s="325"/>
      <c r="AX33" s="297"/>
      <c r="AY33" s="297"/>
      <c r="AZ33" s="297"/>
      <c r="BA33" s="297"/>
      <c r="BB33" s="294"/>
      <c r="BC33" s="253" t="e">
        <f>IF(AX33=Datos!$C$63,Datos!$C$73,IF(AX33=Datos!$C$64,Datos!$C$74,IF(AX33=Datos!$C$65,Datos!$C$75,"Revisar")))+IF(AY33=Datos!$D$63,Datos!$D$73,IF(AY33=Datos!$D$64,Datos!$D$74,"Revisar"))+IF(AZ33=Datos!$E$63,Datos!$E$73,IF(AZ33=Datos!$E$64,Datos!$E$74,"Revisar"))+IF(BB33=Datos!$G$63,Datos!$G$73,IF(BB33=Datos!$G$64,Datos!$G$74,IF(BB33=Datos!$G$65,Datos!$G$75,"Revisar")))</f>
        <v>#VALUE!</v>
      </c>
      <c r="BD33" s="253">
        <f>IF(AX33=Datos!$C$65,BC33,0)</f>
        <v>0</v>
      </c>
      <c r="BE33" s="253">
        <f>IF(OR(AX33=Datos!$C$63,AX33=Datos!$C$64),BC33,0)</f>
        <v>0</v>
      </c>
      <c r="BF33" s="628">
        <f>IF(ROUND(AO33-SUM(BE33:BE36),0)&lt;=0,1,ROUND(AO33-SUM(BE33:BE36),0))</f>
        <v>1</v>
      </c>
      <c r="BG33" s="638" t="str">
        <f>IF(E33="Corrupción",(IF(BF33=1,"Rara Vez",IF(BF33=2,"Improbable",IF(BF33=3,"Posible",IF(BF33=4,"Probable","Seguro"))))),IF(BF33=1,"Muy Baja",IF(BF33=2,"Baja",IF(BF33=3,"Media",IF(BF33=4,"Alta","Muy Alta")))))</f>
        <v>Muy Baja</v>
      </c>
      <c r="BH33" s="628" t="e">
        <f>ROUND(AQ33-SUM(BD33:BD36),0)</f>
        <v>#N/A</v>
      </c>
      <c r="BI33" s="628" t="e">
        <f>IF(BH33=1,"Insignificante",IF(BH33=2,"Menor",IF(BH33=3,"Moderado",IF(BH33=4,"Mayor","Catastrófico"))))</f>
        <v>#N/A</v>
      </c>
      <c r="BJ33" s="631" t="e">
        <f>_xlfn.NUMBERVALUE(CONCATENATE(BF33,BH33),"##")</f>
        <v>#N/A</v>
      </c>
      <c r="BK33" s="634" t="e">
        <f>+VLOOKUP(BJ33,Datos!$I$37:$J$65,2,FALSE)</f>
        <v>#N/A</v>
      </c>
      <c r="BL33" s="637"/>
      <c r="BM33" s="298"/>
      <c r="BN33" s="294"/>
      <c r="BO33" s="294"/>
      <c r="BP33" s="294"/>
      <c r="BQ33" s="299"/>
    </row>
    <row r="34" spans="1:69" ht="15.65" hidden="1" customHeight="1" x14ac:dyDescent="0.25">
      <c r="A34" s="578"/>
      <c r="B34" s="608"/>
      <c r="C34" s="611"/>
      <c r="D34" s="614"/>
      <c r="E34" s="611"/>
      <c r="F34" s="617"/>
      <c r="G34" s="617"/>
      <c r="H34" s="663"/>
      <c r="I34" s="663"/>
      <c r="J34" s="663"/>
      <c r="K34" s="666"/>
      <c r="L34" s="617"/>
      <c r="M34" s="617"/>
      <c r="N34" s="617"/>
      <c r="O34" s="617"/>
      <c r="P34" s="617"/>
      <c r="Q34" s="617"/>
      <c r="R34" s="617"/>
      <c r="S34" s="617"/>
      <c r="T34" s="617"/>
      <c r="U34" s="617"/>
      <c r="V34" s="617"/>
      <c r="W34" s="617"/>
      <c r="X34" s="617"/>
      <c r="Y34" s="617"/>
      <c r="Z34" s="617"/>
      <c r="AA34" s="617"/>
      <c r="AB34" s="617"/>
      <c r="AC34" s="617"/>
      <c r="AD34" s="617"/>
      <c r="AE34" s="617"/>
      <c r="AF34" s="617"/>
      <c r="AG34" s="617"/>
      <c r="AH34" s="617"/>
      <c r="AI34" s="652"/>
      <c r="AJ34" s="649"/>
      <c r="AK34" s="649"/>
      <c r="AL34" s="652"/>
      <c r="AM34" s="652"/>
      <c r="AN34" s="652"/>
      <c r="AO34" s="629"/>
      <c r="AP34" s="629"/>
      <c r="AQ34" s="629"/>
      <c r="AR34" s="640"/>
      <c r="AS34" s="643"/>
      <c r="AT34" s="646"/>
      <c r="AU34" s="319"/>
      <c r="AV34" s="320"/>
      <c r="AW34" s="320"/>
      <c r="AX34" s="303"/>
      <c r="AY34" s="303"/>
      <c r="AZ34" s="303"/>
      <c r="BA34" s="303"/>
      <c r="BB34" s="301"/>
      <c r="BC34" s="304" t="e">
        <f>IF(AX34=Datos!$C$63,Datos!$C$73,IF(AX34=Datos!$C$64,Datos!$C$74,IF(AX34=Datos!$C$65,Datos!$C$75,"Revisar")))+IF(AY34=Datos!$D$63,Datos!$D$73,IF(AY34=Datos!$D$64,Datos!$D$74,"Revisar"))+IF(AZ34=Datos!$E$63,Datos!$E$73,IF(AZ34=Datos!$E$64,Datos!$E$74,"Revisar"))+IF(BB34=Datos!$G$63,Datos!$G$73,IF(BB34=Datos!$G$64,Datos!$G$74,IF(BB34=Datos!$G$65,Datos!$G$75,"Revisar")))</f>
        <v>#VALUE!</v>
      </c>
      <c r="BD34" s="304">
        <f>IF(AX34=Datos!$C$65,BC34,0)</f>
        <v>0</v>
      </c>
      <c r="BE34" s="304">
        <f>IF(OR(AX34=Datos!$C$63,AX34=Datos!$C$64),BC34,0)</f>
        <v>0</v>
      </c>
      <c r="BF34" s="629"/>
      <c r="BG34" s="629"/>
      <c r="BH34" s="629"/>
      <c r="BI34" s="629"/>
      <c r="BJ34" s="632"/>
      <c r="BK34" s="635"/>
      <c r="BL34" s="611"/>
      <c r="BM34" s="305"/>
      <c r="BN34" s="301"/>
      <c r="BO34" s="301"/>
      <c r="BP34" s="301"/>
      <c r="BQ34" s="306"/>
    </row>
    <row r="35" spans="1:69" ht="43.5" hidden="1" customHeight="1" x14ac:dyDescent="0.25">
      <c r="A35" s="578"/>
      <c r="B35" s="608"/>
      <c r="C35" s="611"/>
      <c r="D35" s="614"/>
      <c r="E35" s="611"/>
      <c r="F35" s="617"/>
      <c r="G35" s="617"/>
      <c r="H35" s="663"/>
      <c r="I35" s="663"/>
      <c r="J35" s="663"/>
      <c r="K35" s="666"/>
      <c r="L35" s="617"/>
      <c r="M35" s="617"/>
      <c r="N35" s="617"/>
      <c r="O35" s="617"/>
      <c r="P35" s="617"/>
      <c r="Q35" s="617"/>
      <c r="R35" s="617"/>
      <c r="S35" s="617"/>
      <c r="T35" s="617"/>
      <c r="U35" s="617"/>
      <c r="V35" s="617"/>
      <c r="W35" s="617"/>
      <c r="X35" s="617"/>
      <c r="Y35" s="617"/>
      <c r="Z35" s="617"/>
      <c r="AA35" s="617"/>
      <c r="AB35" s="617"/>
      <c r="AC35" s="617"/>
      <c r="AD35" s="617"/>
      <c r="AE35" s="617"/>
      <c r="AF35" s="617"/>
      <c r="AG35" s="617"/>
      <c r="AH35" s="617"/>
      <c r="AI35" s="652"/>
      <c r="AJ35" s="649"/>
      <c r="AK35" s="649"/>
      <c r="AL35" s="652"/>
      <c r="AM35" s="652"/>
      <c r="AN35" s="652"/>
      <c r="AO35" s="629"/>
      <c r="AP35" s="629"/>
      <c r="AQ35" s="629"/>
      <c r="AR35" s="640"/>
      <c r="AS35" s="643"/>
      <c r="AT35" s="646"/>
      <c r="AU35" s="321"/>
      <c r="AV35" s="320"/>
      <c r="AW35" s="320"/>
      <c r="AX35" s="303"/>
      <c r="AY35" s="303"/>
      <c r="AZ35" s="303"/>
      <c r="BA35" s="303"/>
      <c r="BB35" s="301"/>
      <c r="BC35" s="304" t="e">
        <f>IF(AX35=Datos!$C$63,Datos!$C$73,IF(AX35=Datos!$C$64,Datos!$C$74,IF(AX35=Datos!$C$65,Datos!$C$75,"Revisar")))+IF(AY35=Datos!$D$63,Datos!$D$73,IF(AY35=Datos!$D$64,Datos!$D$74,"Revisar"))+IF(AZ35=Datos!$E$63,Datos!$E$73,IF(AZ35=Datos!$E$64,Datos!$E$74,"Revisar"))+IF(BB35=Datos!$G$63,Datos!$G$73,IF(BB35=Datos!$G$64,Datos!$G$74,IF(BB35=Datos!$G$65,Datos!$G$75,"Revisar")))</f>
        <v>#VALUE!</v>
      </c>
      <c r="BD35" s="304">
        <f>IF(AX35=Datos!$C$65,BC35,0)</f>
        <v>0</v>
      </c>
      <c r="BE35" s="304">
        <f>IF(OR(AX35=Datos!$C$63,AX35=Datos!$C$64),BC35,0)</f>
        <v>0</v>
      </c>
      <c r="BF35" s="629"/>
      <c r="BG35" s="629"/>
      <c r="BH35" s="629"/>
      <c r="BI35" s="629"/>
      <c r="BJ35" s="632"/>
      <c r="BK35" s="635"/>
      <c r="BL35" s="611"/>
      <c r="BM35" s="309"/>
      <c r="BN35" s="309"/>
      <c r="BO35" s="309"/>
      <c r="BP35" s="309"/>
      <c r="BQ35" s="310"/>
    </row>
    <row r="36" spans="1:69" ht="43.5" hidden="1" customHeight="1" thickBot="1" x14ac:dyDescent="0.3">
      <c r="A36" s="579"/>
      <c r="B36" s="609"/>
      <c r="C36" s="612"/>
      <c r="D36" s="615"/>
      <c r="E36" s="612"/>
      <c r="F36" s="618"/>
      <c r="G36" s="618"/>
      <c r="H36" s="664"/>
      <c r="I36" s="664"/>
      <c r="J36" s="664"/>
      <c r="K36" s="667"/>
      <c r="L36" s="618"/>
      <c r="M36" s="618"/>
      <c r="N36" s="618"/>
      <c r="O36" s="618"/>
      <c r="P36" s="618"/>
      <c r="Q36" s="618"/>
      <c r="R36" s="618"/>
      <c r="S36" s="618"/>
      <c r="T36" s="618"/>
      <c r="U36" s="618"/>
      <c r="V36" s="618"/>
      <c r="W36" s="618"/>
      <c r="X36" s="618"/>
      <c r="Y36" s="618"/>
      <c r="Z36" s="618"/>
      <c r="AA36" s="618"/>
      <c r="AB36" s="618"/>
      <c r="AC36" s="618"/>
      <c r="AD36" s="618"/>
      <c r="AE36" s="618"/>
      <c r="AF36" s="618"/>
      <c r="AG36" s="618"/>
      <c r="AH36" s="618"/>
      <c r="AI36" s="653"/>
      <c r="AJ36" s="650"/>
      <c r="AK36" s="650"/>
      <c r="AL36" s="653"/>
      <c r="AM36" s="653"/>
      <c r="AN36" s="653"/>
      <c r="AO36" s="630"/>
      <c r="AP36" s="630"/>
      <c r="AQ36" s="630"/>
      <c r="AR36" s="641"/>
      <c r="AS36" s="644"/>
      <c r="AT36" s="647"/>
      <c r="AU36" s="322"/>
      <c r="AV36" s="323"/>
      <c r="AW36" s="323"/>
      <c r="AX36" s="315"/>
      <c r="AY36" s="315"/>
      <c r="AZ36" s="315"/>
      <c r="BA36" s="315"/>
      <c r="BB36" s="312"/>
      <c r="BC36" s="316" t="e">
        <f>IF(AX36=Datos!$C$63,Datos!$C$73,IF(AX36=Datos!$C$64,Datos!$C$74,IF(AX36=Datos!$C$65,Datos!$C$75,"Revisar")))+IF(AY36=Datos!$D$63,Datos!$D$73,IF(AY36=Datos!$D$64,Datos!$D$74,"Revisar"))+IF(AZ36=Datos!$E$63,Datos!$E$73,IF(AZ36=Datos!$E$64,Datos!$E$74,"Revisar"))+IF(BB36=Datos!$G$63,Datos!$G$73,IF(BB36=Datos!$G$64,Datos!$G$74,IF(BB36=Datos!$G$65,Datos!$G$75,"Revisar")))</f>
        <v>#VALUE!</v>
      </c>
      <c r="BD36" s="316">
        <f>IF(AX36=Datos!$C$65,BC36,0)</f>
        <v>0</v>
      </c>
      <c r="BE36" s="316">
        <f>IF(OR(AX36=Datos!$C$63,AX36=Datos!$C$64),BC36,0)</f>
        <v>0</v>
      </c>
      <c r="BF36" s="630"/>
      <c r="BG36" s="630"/>
      <c r="BH36" s="630"/>
      <c r="BI36" s="630"/>
      <c r="BJ36" s="633"/>
      <c r="BK36" s="636"/>
      <c r="BL36" s="612"/>
      <c r="BM36" s="317"/>
      <c r="BN36" s="317"/>
      <c r="BO36" s="317"/>
      <c r="BP36" s="317"/>
      <c r="BQ36" s="318"/>
    </row>
    <row r="37" spans="1:69" ht="15.65" hidden="1" customHeight="1" x14ac:dyDescent="0.25">
      <c r="A37" s="577"/>
      <c r="B37" s="607"/>
      <c r="C37" s="610"/>
      <c r="D37" s="613"/>
      <c r="E37" s="610"/>
      <c r="F37" s="616"/>
      <c r="G37" s="616"/>
      <c r="H37" s="662"/>
      <c r="I37" s="662"/>
      <c r="J37" s="662"/>
      <c r="K37" s="665" t="str">
        <f>CONCATENATE(H37," ",I37," ",J37)</f>
        <v xml:space="preserve">  </v>
      </c>
      <c r="L37" s="616"/>
      <c r="M37" s="616"/>
      <c r="N37" s="616"/>
      <c r="O37" s="616"/>
      <c r="P37" s="616"/>
      <c r="Q37" s="616"/>
      <c r="R37" s="616"/>
      <c r="S37" s="616"/>
      <c r="T37" s="616"/>
      <c r="U37" s="616"/>
      <c r="V37" s="616"/>
      <c r="W37" s="616"/>
      <c r="X37" s="616"/>
      <c r="Y37" s="616"/>
      <c r="Z37" s="616"/>
      <c r="AA37" s="616"/>
      <c r="AB37" s="616"/>
      <c r="AC37" s="616"/>
      <c r="AD37" s="616"/>
      <c r="AE37" s="616"/>
      <c r="AF37" s="616"/>
      <c r="AG37" s="616"/>
      <c r="AH37" s="616"/>
      <c r="AI37" s="651">
        <f>COUNTIF(P37:AH40,"Si")</f>
        <v>0</v>
      </c>
      <c r="AJ37" s="648">
        <f>IF((COUNTIF(O37:AH40,"Si"))&lt;=0,0,(IF((COUNTIF(O37:AH40,"Si"))&lt;=5,3,(IF(COUNTIF(O37:AH40,"Si")&lt;=11,4,5)))))</f>
        <v>0</v>
      </c>
      <c r="AK37" s="648">
        <f>IF((COUNTIF(O37:AH40,"Si"))&lt;=0,0,(IF((COUNTIF(O37:AH40,"Si"))&lt;=5,"MODERADO",(IF(COUNTIF(O37:AH40,"Si")&lt;=11,"ALTO","EXTREMO")))))</f>
        <v>0</v>
      </c>
      <c r="AL37" s="651"/>
      <c r="AM37" s="651"/>
      <c r="AN37" s="651" t="str">
        <f t="shared" ref="AN37" si="12">IF(AM37="Rara vez",1,(IF(AM37="Improbable",2,(IF(AM37="Posible",3,IF(AM37="Probable",4,IF(AM37="Seguro",5,"Revisar")))))))</f>
        <v>Revisar</v>
      </c>
      <c r="AO37" s="638">
        <f t="shared" ref="AO37" si="13">IF(E37="Corrupción",AN37,IF(AL37&lt;=2,1,IF(AL37&lt;=24,2,IF(AL37&lt;=500,3,IF(AL37&lt;=5000,4,IF(AL37&gt;5000,5,"Revisar"))))))</f>
        <v>1</v>
      </c>
      <c r="AP37" s="638" t="str">
        <f t="shared" ref="AP37" si="14">IF(E37="Corrupción",(IF(AO37=1,"Rara Vez",IF(AO37=2,"Improbable",IF(AO37=3,"Posible",IF(AO37=4,"Probable",IF(AO37=5,"Seguro","Revisar")))))),IF(AO37=1,"Muy Baja",IF(AO37=2,"Baja",IF(AO37=3,"Media",IF(AO37=4,"Alta","Muy Alta")))))</f>
        <v>Muy Baja</v>
      </c>
      <c r="AQ37" s="638" t="e">
        <f>IF(E37="Corrupción",AJ37,(ROUND(((VLOOKUP(M37,Datos!$B$25:$C$29,2,FALSE)*Datos!$B$32)+(VLOOKUP(N37,Datos!$B$25:$C$29,2,FALSE)*Datos!$C$32)+(VLOOKUP(O37,Datos!$B$25:$C$29,2,FALSE)*Datos!$D$32))*5,0)))</f>
        <v>#N/A</v>
      </c>
      <c r="AR37" s="639" t="e">
        <f>IF(AQ37=1,"Insignificante",IF(AQ37=2,"Menor",IF(AQ37=3,"Moderado",IF(AQ37=4,"Mayor","Catastrófico"))))</f>
        <v>#N/A</v>
      </c>
      <c r="AS37" s="642" t="e">
        <f>_xlfn.NUMBERVALUE(CONCATENATE(AO37,AQ37),"##")</f>
        <v>#N/A</v>
      </c>
      <c r="AT37" s="645" t="e">
        <f>VLOOKUP(AS37,Datos!$I$37:$J$61,2,FALSE)</f>
        <v>#N/A</v>
      </c>
      <c r="AU37" s="324"/>
      <c r="AV37" s="325"/>
      <c r="AW37" s="325"/>
      <c r="AX37" s="297"/>
      <c r="AY37" s="297"/>
      <c r="AZ37" s="297"/>
      <c r="BA37" s="297"/>
      <c r="BB37" s="294"/>
      <c r="BC37" s="253" t="e">
        <f>IF(AX37=Datos!$C$63,Datos!$C$73,IF(AX37=Datos!$C$64,Datos!$C$74,IF(AX37=Datos!$C$65,Datos!$C$75,"Revisar")))+IF(AY37=Datos!$D$63,Datos!$D$73,IF(AY37=Datos!$D$64,Datos!$D$74,"Revisar"))+IF(AZ37=Datos!$E$63,Datos!$E$73,IF(AZ37=Datos!$E$64,Datos!$E$74,"Revisar"))+IF(BB37=Datos!$G$63,Datos!$G$73,IF(BB37=Datos!$G$64,Datos!$G$74,IF(BB37=Datos!$G$65,Datos!$G$75,"Revisar")))</f>
        <v>#VALUE!</v>
      </c>
      <c r="BD37" s="253">
        <f>IF(AX37=Datos!$C$65,BC37,0)</f>
        <v>0</v>
      </c>
      <c r="BE37" s="253">
        <f>IF(OR(AX37=Datos!$C$63,AX37=Datos!$C$64),BC37,0)</f>
        <v>0</v>
      </c>
      <c r="BF37" s="628">
        <f>IF(ROUND(AO37-SUM(BE37:BE40),0)&lt;=0,1,ROUND(AO37-SUM(BE37:BE40),0))</f>
        <v>1</v>
      </c>
      <c r="BG37" s="638" t="str">
        <f>IF(E37="Corrupción",(IF(BF37=1,"Rara Vez",IF(BF37=2,"Improbable",IF(BF37=3,"Posible",IF(BF37=4,"Probable","Seguro"))))),IF(BF37=1,"Muy Baja",IF(BF37=2,"Baja",IF(BF37=3,"Media",IF(BF37=4,"Alta","Muy Alta")))))</f>
        <v>Muy Baja</v>
      </c>
      <c r="BH37" s="628" t="e">
        <f>ROUND(AQ37-SUM(BD37:BD40),0)</f>
        <v>#N/A</v>
      </c>
      <c r="BI37" s="628" t="e">
        <f>IF(BH37=1,"Insignificante",IF(BH37=2,"Menor",IF(BH37=3,"Moderado",IF(BH37=4,"Mayor","Catastrófico"))))</f>
        <v>#N/A</v>
      </c>
      <c r="BJ37" s="631" t="e">
        <f>_xlfn.NUMBERVALUE(CONCATENATE(BF37,BH37),"##")</f>
        <v>#N/A</v>
      </c>
      <c r="BK37" s="634" t="e">
        <f>+VLOOKUP(BJ37,Datos!$I$37:$J$65,2,FALSE)</f>
        <v>#N/A</v>
      </c>
      <c r="BL37" s="637"/>
      <c r="BM37" s="298"/>
      <c r="BN37" s="294"/>
      <c r="BO37" s="294"/>
      <c r="BP37" s="294"/>
      <c r="BQ37" s="299"/>
    </row>
    <row r="38" spans="1:69" ht="15.65" hidden="1" customHeight="1" x14ac:dyDescent="0.25">
      <c r="A38" s="578"/>
      <c r="B38" s="608"/>
      <c r="C38" s="611"/>
      <c r="D38" s="614"/>
      <c r="E38" s="611"/>
      <c r="F38" s="617"/>
      <c r="G38" s="617"/>
      <c r="H38" s="663"/>
      <c r="I38" s="663"/>
      <c r="J38" s="663"/>
      <c r="K38" s="666"/>
      <c r="L38" s="617"/>
      <c r="M38" s="617"/>
      <c r="N38" s="617"/>
      <c r="O38" s="617"/>
      <c r="P38" s="617"/>
      <c r="Q38" s="617"/>
      <c r="R38" s="617"/>
      <c r="S38" s="617"/>
      <c r="T38" s="617"/>
      <c r="U38" s="617"/>
      <c r="V38" s="617"/>
      <c r="W38" s="617"/>
      <c r="X38" s="617"/>
      <c r="Y38" s="617"/>
      <c r="Z38" s="617"/>
      <c r="AA38" s="617"/>
      <c r="AB38" s="617"/>
      <c r="AC38" s="617"/>
      <c r="AD38" s="617"/>
      <c r="AE38" s="617"/>
      <c r="AF38" s="617"/>
      <c r="AG38" s="617"/>
      <c r="AH38" s="617"/>
      <c r="AI38" s="652"/>
      <c r="AJ38" s="649"/>
      <c r="AK38" s="649"/>
      <c r="AL38" s="652"/>
      <c r="AM38" s="652"/>
      <c r="AN38" s="652"/>
      <c r="AO38" s="629"/>
      <c r="AP38" s="629"/>
      <c r="AQ38" s="629"/>
      <c r="AR38" s="640"/>
      <c r="AS38" s="643"/>
      <c r="AT38" s="646"/>
      <c r="AU38" s="319"/>
      <c r="AV38" s="320"/>
      <c r="AW38" s="320"/>
      <c r="AX38" s="303"/>
      <c r="AY38" s="303"/>
      <c r="AZ38" s="303"/>
      <c r="BA38" s="303"/>
      <c r="BB38" s="301"/>
      <c r="BC38" s="304" t="e">
        <f>IF(AX38=Datos!$C$63,Datos!$C$73,IF(AX38=Datos!$C$64,Datos!$C$74,IF(AX38=Datos!$C$65,Datos!$C$75,"Revisar")))+IF(AY38=Datos!$D$63,Datos!$D$73,IF(AY38=Datos!$D$64,Datos!$D$74,"Revisar"))+IF(AZ38=Datos!$E$63,Datos!$E$73,IF(AZ38=Datos!$E$64,Datos!$E$74,"Revisar"))+IF(BB38=Datos!$G$63,Datos!$G$73,IF(BB38=Datos!$G$64,Datos!$G$74,IF(BB38=Datos!$G$65,Datos!$G$75,"Revisar")))</f>
        <v>#VALUE!</v>
      </c>
      <c r="BD38" s="304">
        <f>IF(AX38=Datos!$C$65,BC38,0)</f>
        <v>0</v>
      </c>
      <c r="BE38" s="304">
        <f>IF(OR(AX38=Datos!$C$63,AX38=Datos!$C$64),BC38,0)</f>
        <v>0</v>
      </c>
      <c r="BF38" s="629"/>
      <c r="BG38" s="629"/>
      <c r="BH38" s="629"/>
      <c r="BI38" s="629"/>
      <c r="BJ38" s="632"/>
      <c r="BK38" s="635"/>
      <c r="BL38" s="611"/>
      <c r="BM38" s="305"/>
      <c r="BN38" s="301"/>
      <c r="BO38" s="301"/>
      <c r="BP38" s="301"/>
      <c r="BQ38" s="306"/>
    </row>
    <row r="39" spans="1:69" ht="43.5" hidden="1" customHeight="1" x14ac:dyDescent="0.25">
      <c r="A39" s="578"/>
      <c r="B39" s="608"/>
      <c r="C39" s="611"/>
      <c r="D39" s="614"/>
      <c r="E39" s="611"/>
      <c r="F39" s="617"/>
      <c r="G39" s="617"/>
      <c r="H39" s="663"/>
      <c r="I39" s="663"/>
      <c r="J39" s="663"/>
      <c r="K39" s="666"/>
      <c r="L39" s="617"/>
      <c r="M39" s="617"/>
      <c r="N39" s="617"/>
      <c r="O39" s="617"/>
      <c r="P39" s="617"/>
      <c r="Q39" s="617"/>
      <c r="R39" s="617"/>
      <c r="S39" s="617"/>
      <c r="T39" s="617"/>
      <c r="U39" s="617"/>
      <c r="V39" s="617"/>
      <c r="W39" s="617"/>
      <c r="X39" s="617"/>
      <c r="Y39" s="617"/>
      <c r="Z39" s="617"/>
      <c r="AA39" s="617"/>
      <c r="AB39" s="617"/>
      <c r="AC39" s="617"/>
      <c r="AD39" s="617"/>
      <c r="AE39" s="617"/>
      <c r="AF39" s="617"/>
      <c r="AG39" s="617"/>
      <c r="AH39" s="617"/>
      <c r="AI39" s="652"/>
      <c r="AJ39" s="649"/>
      <c r="AK39" s="649"/>
      <c r="AL39" s="652"/>
      <c r="AM39" s="652"/>
      <c r="AN39" s="652"/>
      <c r="AO39" s="629"/>
      <c r="AP39" s="629"/>
      <c r="AQ39" s="629"/>
      <c r="AR39" s="640"/>
      <c r="AS39" s="643"/>
      <c r="AT39" s="646"/>
      <c r="AU39" s="321"/>
      <c r="AV39" s="320"/>
      <c r="AW39" s="320"/>
      <c r="AX39" s="303"/>
      <c r="AY39" s="303"/>
      <c r="AZ39" s="303"/>
      <c r="BA39" s="303"/>
      <c r="BB39" s="301"/>
      <c r="BC39" s="304" t="e">
        <f>IF(AX39=Datos!$C$63,Datos!$C$73,IF(AX39=Datos!$C$64,Datos!$C$74,IF(AX39=Datos!$C$65,Datos!$C$75,"Revisar")))+IF(AY39=Datos!$D$63,Datos!$D$73,IF(AY39=Datos!$D$64,Datos!$D$74,"Revisar"))+IF(AZ39=Datos!$E$63,Datos!$E$73,IF(AZ39=Datos!$E$64,Datos!$E$74,"Revisar"))+IF(BB39=Datos!$G$63,Datos!$G$73,IF(BB39=Datos!$G$64,Datos!$G$74,IF(BB39=Datos!$G$65,Datos!$G$75,"Revisar")))</f>
        <v>#VALUE!</v>
      </c>
      <c r="BD39" s="304">
        <f>IF(AX39=Datos!$C$65,BC39,0)</f>
        <v>0</v>
      </c>
      <c r="BE39" s="304">
        <f>IF(OR(AX39=Datos!$C$63,AX39=Datos!$C$64),BC39,0)</f>
        <v>0</v>
      </c>
      <c r="BF39" s="629"/>
      <c r="BG39" s="629"/>
      <c r="BH39" s="629"/>
      <c r="BI39" s="629"/>
      <c r="BJ39" s="632"/>
      <c r="BK39" s="635"/>
      <c r="BL39" s="611"/>
      <c r="BM39" s="309"/>
      <c r="BN39" s="309"/>
      <c r="BO39" s="309"/>
      <c r="BP39" s="309"/>
      <c r="BQ39" s="310"/>
    </row>
    <row r="40" spans="1:69" ht="43.5" hidden="1" customHeight="1" thickBot="1" x14ac:dyDescent="0.3">
      <c r="A40" s="579"/>
      <c r="B40" s="609"/>
      <c r="C40" s="612"/>
      <c r="D40" s="615"/>
      <c r="E40" s="612"/>
      <c r="F40" s="618"/>
      <c r="G40" s="618"/>
      <c r="H40" s="664"/>
      <c r="I40" s="664"/>
      <c r="J40" s="664"/>
      <c r="K40" s="667"/>
      <c r="L40" s="618"/>
      <c r="M40" s="618"/>
      <c r="N40" s="618"/>
      <c r="O40" s="618"/>
      <c r="P40" s="618"/>
      <c r="Q40" s="618"/>
      <c r="R40" s="618"/>
      <c r="S40" s="618"/>
      <c r="T40" s="618"/>
      <c r="U40" s="618"/>
      <c r="V40" s="618"/>
      <c r="W40" s="618"/>
      <c r="X40" s="618"/>
      <c r="Y40" s="618"/>
      <c r="Z40" s="618"/>
      <c r="AA40" s="618"/>
      <c r="AB40" s="618"/>
      <c r="AC40" s="618"/>
      <c r="AD40" s="618"/>
      <c r="AE40" s="618"/>
      <c r="AF40" s="618"/>
      <c r="AG40" s="618"/>
      <c r="AH40" s="618"/>
      <c r="AI40" s="653"/>
      <c r="AJ40" s="650"/>
      <c r="AK40" s="650"/>
      <c r="AL40" s="653"/>
      <c r="AM40" s="653"/>
      <c r="AN40" s="653"/>
      <c r="AO40" s="630"/>
      <c r="AP40" s="630"/>
      <c r="AQ40" s="630"/>
      <c r="AR40" s="641"/>
      <c r="AS40" s="644"/>
      <c r="AT40" s="647"/>
      <c r="AU40" s="322"/>
      <c r="AV40" s="323"/>
      <c r="AW40" s="323"/>
      <c r="AX40" s="315"/>
      <c r="AY40" s="315"/>
      <c r="AZ40" s="315"/>
      <c r="BA40" s="315"/>
      <c r="BB40" s="312"/>
      <c r="BC40" s="316" t="e">
        <f>IF(AX40=Datos!$C$63,Datos!$C$73,IF(AX40=Datos!$C$64,Datos!$C$74,IF(AX40=Datos!$C$65,Datos!$C$75,"Revisar")))+IF(AY40=Datos!$D$63,Datos!$D$73,IF(AY40=Datos!$D$64,Datos!$D$74,"Revisar"))+IF(AZ40=Datos!$E$63,Datos!$E$73,IF(AZ40=Datos!$E$64,Datos!$E$74,"Revisar"))+IF(BB40=Datos!$G$63,Datos!$G$73,IF(BB40=Datos!$G$64,Datos!$G$74,IF(BB40=Datos!$G$65,Datos!$G$75,"Revisar")))</f>
        <v>#VALUE!</v>
      </c>
      <c r="BD40" s="316">
        <f>IF(AX40=Datos!$C$65,BC40,0)</f>
        <v>0</v>
      </c>
      <c r="BE40" s="316">
        <f>IF(OR(AX40=Datos!$C$63,AX40=Datos!$C$64),BC40,0)</f>
        <v>0</v>
      </c>
      <c r="BF40" s="630"/>
      <c r="BG40" s="630"/>
      <c r="BH40" s="630"/>
      <c r="BI40" s="630"/>
      <c r="BJ40" s="633"/>
      <c r="BK40" s="636"/>
      <c r="BL40" s="612"/>
      <c r="BM40" s="317"/>
      <c r="BN40" s="317"/>
      <c r="BO40" s="317"/>
      <c r="BP40" s="317"/>
      <c r="BQ40" s="318"/>
    </row>
    <row r="41" spans="1:69" ht="15.65" hidden="1" customHeight="1" x14ac:dyDescent="0.25">
      <c r="A41" s="577"/>
      <c r="B41" s="607"/>
      <c r="C41" s="610"/>
      <c r="D41" s="613"/>
      <c r="E41" s="610"/>
      <c r="F41" s="616"/>
      <c r="G41" s="616"/>
      <c r="H41" s="662"/>
      <c r="I41" s="662"/>
      <c r="J41" s="662"/>
      <c r="K41" s="665" t="str">
        <f>CONCATENATE(H41," ",I41," ",J41)</f>
        <v xml:space="preserve">  </v>
      </c>
      <c r="L41" s="616"/>
      <c r="M41" s="616"/>
      <c r="N41" s="616"/>
      <c r="O41" s="616"/>
      <c r="P41" s="616"/>
      <c r="Q41" s="616"/>
      <c r="R41" s="616"/>
      <c r="S41" s="616"/>
      <c r="T41" s="616"/>
      <c r="U41" s="616"/>
      <c r="V41" s="616"/>
      <c r="W41" s="616"/>
      <c r="X41" s="616"/>
      <c r="Y41" s="616"/>
      <c r="Z41" s="616"/>
      <c r="AA41" s="616"/>
      <c r="AB41" s="616"/>
      <c r="AC41" s="616"/>
      <c r="AD41" s="616"/>
      <c r="AE41" s="616"/>
      <c r="AF41" s="616"/>
      <c r="AG41" s="616"/>
      <c r="AH41" s="616"/>
      <c r="AI41" s="651">
        <f>COUNTIF(P41:AH44,"Si")</f>
        <v>0</v>
      </c>
      <c r="AJ41" s="648">
        <f>IF((COUNTIF(O41:AH44,"Si"))&lt;=0,0,(IF((COUNTIF(O41:AH44,"Si"))&lt;=5,3,(IF(COUNTIF(O41:AH44,"Si")&lt;=11,4,5)))))</f>
        <v>0</v>
      </c>
      <c r="AK41" s="648">
        <f>IF((COUNTIF(O41:AH44,"Si"))&lt;=0,0,(IF((COUNTIF(O41:AH44,"Si"))&lt;=5,"MODERADO",(IF(COUNTIF(O41:AH44,"Si")&lt;=11,"ALTO","EXTREMO")))))</f>
        <v>0</v>
      </c>
      <c r="AL41" s="651"/>
      <c r="AM41" s="651"/>
      <c r="AN41" s="651" t="str">
        <f t="shared" ref="AN41" si="15">IF(AM41="Rara vez",1,(IF(AM41="Improbable",2,(IF(AM41="Posible",3,IF(AM41="Probable",4,IF(AM41="Seguro",5,"Revisar")))))))</f>
        <v>Revisar</v>
      </c>
      <c r="AO41" s="638">
        <f t="shared" ref="AO41" si="16">IF(E41="Corrupción",AN41,IF(AL41&lt;=2,1,IF(AL41&lt;=24,2,IF(AL41&lt;=500,3,IF(AL41&lt;=5000,4,IF(AL41&gt;5000,5,"Revisar"))))))</f>
        <v>1</v>
      </c>
      <c r="AP41" s="638" t="str">
        <f t="shared" ref="AP41" si="17">IF(E41="Corrupción",(IF(AO41=1,"Rara Vez",IF(AO41=2,"Improbable",IF(AO41=3,"Posible",IF(AO41=4,"Probable",IF(AO41=5,"Seguro","Revisar")))))),IF(AO41=1,"Muy Baja",IF(AO41=2,"Baja",IF(AO41=3,"Media",IF(AO41=4,"Alta","Muy Alta")))))</f>
        <v>Muy Baja</v>
      </c>
      <c r="AQ41" s="638" t="e">
        <f>IF(E41="Corrupción",AJ41,(ROUND(((VLOOKUP(M41,Datos!$B$25:$C$29,2,FALSE)*Datos!$B$32)+(VLOOKUP(N41,Datos!$B$25:$C$29,2,FALSE)*Datos!$C$32)+(VLOOKUP(O41,Datos!$B$25:$C$29,2,FALSE)*Datos!$D$32))*5,0)))</f>
        <v>#N/A</v>
      </c>
      <c r="AR41" s="639" t="e">
        <f>IF(AQ41=1,"Insignificante",IF(AQ41=2,"Menor",IF(AQ41=3,"Moderado",IF(AQ41=4,"Mayor","Catastrófico"))))</f>
        <v>#N/A</v>
      </c>
      <c r="AS41" s="642" t="e">
        <f>_xlfn.NUMBERVALUE(CONCATENATE(AO41,AQ41),"##")</f>
        <v>#N/A</v>
      </c>
      <c r="AT41" s="645" t="e">
        <f>VLOOKUP(AS41,Datos!$I$37:$J$61,2,FALSE)</f>
        <v>#N/A</v>
      </c>
      <c r="AU41" s="324"/>
      <c r="AV41" s="325"/>
      <c r="AW41" s="325"/>
      <c r="AX41" s="297"/>
      <c r="AY41" s="297"/>
      <c r="AZ41" s="297"/>
      <c r="BA41" s="297"/>
      <c r="BB41" s="294"/>
      <c r="BC41" s="253" t="e">
        <f>IF(AX41=Datos!$C$63,Datos!$C$73,IF(AX41=Datos!$C$64,Datos!$C$74,IF(AX41=Datos!$C$65,Datos!$C$75,"Revisar")))+IF(AY41=Datos!$D$63,Datos!$D$73,IF(AY41=Datos!$D$64,Datos!$D$74,"Revisar"))+IF(AZ41=Datos!$E$63,Datos!$E$73,IF(AZ41=Datos!$E$64,Datos!$E$74,"Revisar"))+IF(BB41=Datos!$G$63,Datos!$G$73,IF(BB41=Datos!$G$64,Datos!$G$74,IF(BB41=Datos!$G$65,Datos!$G$75,"Revisar")))</f>
        <v>#VALUE!</v>
      </c>
      <c r="BD41" s="253">
        <f>IF(AX41=Datos!$C$65,BC41,0)</f>
        <v>0</v>
      </c>
      <c r="BE41" s="253">
        <f>IF(OR(AX41=Datos!$C$63,AX41=Datos!$C$64),BC41,0)</f>
        <v>0</v>
      </c>
      <c r="BF41" s="628">
        <f>IF(ROUND(AO41-SUM(BE41:BE44),0)&lt;=0,1,ROUND(AO41-SUM(BE41:BE44),0))</f>
        <v>1</v>
      </c>
      <c r="BG41" s="638" t="str">
        <f>IF(E41="Corrupción",(IF(BF41=1,"Rara Vez",IF(BF41=2,"Improbable",IF(BF41=3,"Posible",IF(BF41=4,"Probable","Seguro"))))),IF(BF41=1,"Muy Baja",IF(BF41=2,"Baja",IF(BF41=3,"Media",IF(BF41=4,"Alta","Muy Alta")))))</f>
        <v>Muy Baja</v>
      </c>
      <c r="BH41" s="628" t="e">
        <f>ROUND(AQ41-SUM(BD41:BD44),0)</f>
        <v>#N/A</v>
      </c>
      <c r="BI41" s="628" t="e">
        <f>IF(BH41=1,"Insignificante",IF(BH41=2,"Menor",IF(BH41=3,"Moderado",IF(BH41=4,"Mayor","Catastrófico"))))</f>
        <v>#N/A</v>
      </c>
      <c r="BJ41" s="631" t="e">
        <f>_xlfn.NUMBERVALUE(CONCATENATE(BF41,BH41),"##")</f>
        <v>#N/A</v>
      </c>
      <c r="BK41" s="634" t="e">
        <f>+VLOOKUP(BJ41,Datos!$I$37:$J$65,2,FALSE)</f>
        <v>#N/A</v>
      </c>
      <c r="BL41" s="637"/>
      <c r="BM41" s="298"/>
      <c r="BN41" s="294"/>
      <c r="BO41" s="294"/>
      <c r="BP41" s="294"/>
      <c r="BQ41" s="299"/>
    </row>
    <row r="42" spans="1:69" ht="15.65" hidden="1" customHeight="1" x14ac:dyDescent="0.25">
      <c r="A42" s="578"/>
      <c r="B42" s="608"/>
      <c r="C42" s="611"/>
      <c r="D42" s="614"/>
      <c r="E42" s="611"/>
      <c r="F42" s="617"/>
      <c r="G42" s="617"/>
      <c r="H42" s="663"/>
      <c r="I42" s="663"/>
      <c r="J42" s="663"/>
      <c r="K42" s="666"/>
      <c r="L42" s="617"/>
      <c r="M42" s="617"/>
      <c r="N42" s="617"/>
      <c r="O42" s="617"/>
      <c r="P42" s="617"/>
      <c r="Q42" s="617"/>
      <c r="R42" s="617"/>
      <c r="S42" s="617"/>
      <c r="T42" s="617"/>
      <c r="U42" s="617"/>
      <c r="V42" s="617"/>
      <c r="W42" s="617"/>
      <c r="X42" s="617"/>
      <c r="Y42" s="617"/>
      <c r="Z42" s="617"/>
      <c r="AA42" s="617"/>
      <c r="AB42" s="617"/>
      <c r="AC42" s="617"/>
      <c r="AD42" s="617"/>
      <c r="AE42" s="617"/>
      <c r="AF42" s="617"/>
      <c r="AG42" s="617"/>
      <c r="AH42" s="617"/>
      <c r="AI42" s="652"/>
      <c r="AJ42" s="649"/>
      <c r="AK42" s="649"/>
      <c r="AL42" s="652"/>
      <c r="AM42" s="652"/>
      <c r="AN42" s="652"/>
      <c r="AO42" s="629"/>
      <c r="AP42" s="629"/>
      <c r="AQ42" s="629"/>
      <c r="AR42" s="640"/>
      <c r="AS42" s="643"/>
      <c r="AT42" s="646"/>
      <c r="AU42" s="319"/>
      <c r="AV42" s="320"/>
      <c r="AW42" s="320"/>
      <c r="AX42" s="303"/>
      <c r="AY42" s="303"/>
      <c r="AZ42" s="303"/>
      <c r="BA42" s="303"/>
      <c r="BB42" s="301"/>
      <c r="BC42" s="304" t="e">
        <f>IF(AX42=Datos!$C$63,Datos!$C$73,IF(AX42=Datos!$C$64,Datos!$C$74,IF(AX42=Datos!$C$65,Datos!$C$75,"Revisar")))+IF(AY42=Datos!$D$63,Datos!$D$73,IF(AY42=Datos!$D$64,Datos!$D$74,"Revisar"))+IF(AZ42=Datos!$E$63,Datos!$E$73,IF(AZ42=Datos!$E$64,Datos!$E$74,"Revisar"))+IF(BB42=Datos!$G$63,Datos!$G$73,IF(BB42=Datos!$G$64,Datos!$G$74,IF(BB42=Datos!$G$65,Datos!$G$75,"Revisar")))</f>
        <v>#VALUE!</v>
      </c>
      <c r="BD42" s="304">
        <f>IF(AX42=Datos!$C$65,BC42,0)</f>
        <v>0</v>
      </c>
      <c r="BE42" s="304">
        <f>IF(OR(AX42=Datos!$C$63,AX42=Datos!$C$64),BC42,0)</f>
        <v>0</v>
      </c>
      <c r="BF42" s="629"/>
      <c r="BG42" s="629"/>
      <c r="BH42" s="629"/>
      <c r="BI42" s="629"/>
      <c r="BJ42" s="632"/>
      <c r="BK42" s="635"/>
      <c r="BL42" s="611"/>
      <c r="BM42" s="305"/>
      <c r="BN42" s="301"/>
      <c r="BO42" s="301"/>
      <c r="BP42" s="301"/>
      <c r="BQ42" s="306"/>
    </row>
    <row r="43" spans="1:69" ht="43.5" hidden="1" customHeight="1" x14ac:dyDescent="0.25">
      <c r="A43" s="578"/>
      <c r="B43" s="608"/>
      <c r="C43" s="611"/>
      <c r="D43" s="614"/>
      <c r="E43" s="611"/>
      <c r="F43" s="617"/>
      <c r="G43" s="617"/>
      <c r="H43" s="663"/>
      <c r="I43" s="663"/>
      <c r="J43" s="663"/>
      <c r="K43" s="666"/>
      <c r="L43" s="617"/>
      <c r="M43" s="617"/>
      <c r="N43" s="617"/>
      <c r="O43" s="617"/>
      <c r="P43" s="617"/>
      <c r="Q43" s="617"/>
      <c r="R43" s="617"/>
      <c r="S43" s="617"/>
      <c r="T43" s="617"/>
      <c r="U43" s="617"/>
      <c r="V43" s="617"/>
      <c r="W43" s="617"/>
      <c r="X43" s="617"/>
      <c r="Y43" s="617"/>
      <c r="Z43" s="617"/>
      <c r="AA43" s="617"/>
      <c r="AB43" s="617"/>
      <c r="AC43" s="617"/>
      <c r="AD43" s="617"/>
      <c r="AE43" s="617"/>
      <c r="AF43" s="617"/>
      <c r="AG43" s="617"/>
      <c r="AH43" s="617"/>
      <c r="AI43" s="652"/>
      <c r="AJ43" s="649"/>
      <c r="AK43" s="649"/>
      <c r="AL43" s="652"/>
      <c r="AM43" s="652"/>
      <c r="AN43" s="652"/>
      <c r="AO43" s="629"/>
      <c r="AP43" s="629"/>
      <c r="AQ43" s="629"/>
      <c r="AR43" s="640"/>
      <c r="AS43" s="643"/>
      <c r="AT43" s="646"/>
      <c r="AU43" s="321"/>
      <c r="AV43" s="320"/>
      <c r="AW43" s="320"/>
      <c r="AX43" s="303"/>
      <c r="AY43" s="303"/>
      <c r="AZ43" s="303"/>
      <c r="BA43" s="303"/>
      <c r="BB43" s="301"/>
      <c r="BC43" s="304" t="e">
        <f>IF(AX43=Datos!$C$63,Datos!$C$73,IF(AX43=Datos!$C$64,Datos!$C$74,IF(AX43=Datos!$C$65,Datos!$C$75,"Revisar")))+IF(AY43=Datos!$D$63,Datos!$D$73,IF(AY43=Datos!$D$64,Datos!$D$74,"Revisar"))+IF(AZ43=Datos!$E$63,Datos!$E$73,IF(AZ43=Datos!$E$64,Datos!$E$74,"Revisar"))+IF(BB43=Datos!$G$63,Datos!$G$73,IF(BB43=Datos!$G$64,Datos!$G$74,IF(BB43=Datos!$G$65,Datos!$G$75,"Revisar")))</f>
        <v>#VALUE!</v>
      </c>
      <c r="BD43" s="304">
        <f>IF(AX43=Datos!$C$65,BC43,0)</f>
        <v>0</v>
      </c>
      <c r="BE43" s="304">
        <f>IF(OR(AX43=Datos!$C$63,AX43=Datos!$C$64),BC43,0)</f>
        <v>0</v>
      </c>
      <c r="BF43" s="629"/>
      <c r="BG43" s="629"/>
      <c r="BH43" s="629"/>
      <c r="BI43" s="629"/>
      <c r="BJ43" s="632"/>
      <c r="BK43" s="635"/>
      <c r="BL43" s="611"/>
      <c r="BM43" s="309"/>
      <c r="BN43" s="309"/>
      <c r="BO43" s="309"/>
      <c r="BP43" s="309"/>
      <c r="BQ43" s="310"/>
    </row>
    <row r="44" spans="1:69" ht="43.5" hidden="1" customHeight="1" thickBot="1" x14ac:dyDescent="0.3">
      <c r="A44" s="579"/>
      <c r="B44" s="609"/>
      <c r="C44" s="612"/>
      <c r="D44" s="615"/>
      <c r="E44" s="612"/>
      <c r="F44" s="618"/>
      <c r="G44" s="618"/>
      <c r="H44" s="664"/>
      <c r="I44" s="664"/>
      <c r="J44" s="664"/>
      <c r="K44" s="667"/>
      <c r="L44" s="618"/>
      <c r="M44" s="618"/>
      <c r="N44" s="618"/>
      <c r="O44" s="618"/>
      <c r="P44" s="618"/>
      <c r="Q44" s="618"/>
      <c r="R44" s="618"/>
      <c r="S44" s="618"/>
      <c r="T44" s="618"/>
      <c r="U44" s="618"/>
      <c r="V44" s="618"/>
      <c r="W44" s="618"/>
      <c r="X44" s="618"/>
      <c r="Y44" s="618"/>
      <c r="Z44" s="618"/>
      <c r="AA44" s="618"/>
      <c r="AB44" s="618"/>
      <c r="AC44" s="618"/>
      <c r="AD44" s="618"/>
      <c r="AE44" s="618"/>
      <c r="AF44" s="618"/>
      <c r="AG44" s="618"/>
      <c r="AH44" s="618"/>
      <c r="AI44" s="653"/>
      <c r="AJ44" s="650"/>
      <c r="AK44" s="650"/>
      <c r="AL44" s="653"/>
      <c r="AM44" s="653"/>
      <c r="AN44" s="653"/>
      <c r="AO44" s="630"/>
      <c r="AP44" s="630"/>
      <c r="AQ44" s="630"/>
      <c r="AR44" s="641"/>
      <c r="AS44" s="644"/>
      <c r="AT44" s="647"/>
      <c r="AU44" s="322"/>
      <c r="AV44" s="323"/>
      <c r="AW44" s="323"/>
      <c r="AX44" s="315"/>
      <c r="AY44" s="315"/>
      <c r="AZ44" s="315"/>
      <c r="BA44" s="315"/>
      <c r="BB44" s="312"/>
      <c r="BC44" s="316" t="e">
        <f>IF(AX44=Datos!$C$63,Datos!$C$73,IF(AX44=Datos!$C$64,Datos!$C$74,IF(AX44=Datos!$C$65,Datos!$C$75,"Revisar")))+IF(AY44=Datos!$D$63,Datos!$D$73,IF(AY44=Datos!$D$64,Datos!$D$74,"Revisar"))+IF(AZ44=Datos!$E$63,Datos!$E$73,IF(AZ44=Datos!$E$64,Datos!$E$74,"Revisar"))+IF(BB44=Datos!$G$63,Datos!$G$73,IF(BB44=Datos!$G$64,Datos!$G$74,IF(BB44=Datos!$G$65,Datos!$G$75,"Revisar")))</f>
        <v>#VALUE!</v>
      </c>
      <c r="BD44" s="316">
        <f>IF(AX44=Datos!$C$65,BC44,0)</f>
        <v>0</v>
      </c>
      <c r="BE44" s="316">
        <f>IF(OR(AX44=Datos!$C$63,AX44=Datos!$C$64),BC44,0)</f>
        <v>0</v>
      </c>
      <c r="BF44" s="630"/>
      <c r="BG44" s="630"/>
      <c r="BH44" s="630"/>
      <c r="BI44" s="630"/>
      <c r="BJ44" s="633"/>
      <c r="BK44" s="636"/>
      <c r="BL44" s="612"/>
      <c r="BM44" s="317"/>
      <c r="BN44" s="317"/>
      <c r="BO44" s="317"/>
      <c r="BP44" s="317"/>
      <c r="BQ44" s="318"/>
    </row>
    <row r="45" spans="1:69" ht="15.65" hidden="1" customHeight="1" x14ac:dyDescent="0.25">
      <c r="A45" s="577"/>
      <c r="B45" s="607"/>
      <c r="C45" s="610"/>
      <c r="D45" s="613"/>
      <c r="E45" s="610"/>
      <c r="F45" s="616"/>
      <c r="G45" s="616"/>
      <c r="H45" s="662"/>
      <c r="I45" s="662"/>
      <c r="J45" s="662"/>
      <c r="K45" s="665" t="str">
        <f>CONCATENATE(H45," ",I45," ",J45)</f>
        <v xml:space="preserve">  </v>
      </c>
      <c r="L45" s="616"/>
      <c r="M45" s="616"/>
      <c r="N45" s="616"/>
      <c r="O45" s="616"/>
      <c r="P45" s="616"/>
      <c r="Q45" s="616"/>
      <c r="R45" s="616"/>
      <c r="S45" s="616"/>
      <c r="T45" s="616"/>
      <c r="U45" s="616"/>
      <c r="V45" s="616"/>
      <c r="W45" s="616"/>
      <c r="X45" s="616"/>
      <c r="Y45" s="616"/>
      <c r="Z45" s="616"/>
      <c r="AA45" s="616"/>
      <c r="AB45" s="616"/>
      <c r="AC45" s="616"/>
      <c r="AD45" s="616"/>
      <c r="AE45" s="616"/>
      <c r="AF45" s="616"/>
      <c r="AG45" s="616"/>
      <c r="AH45" s="616"/>
      <c r="AI45" s="651">
        <f>COUNTIF(P45:AH48,"Si")</f>
        <v>0</v>
      </c>
      <c r="AJ45" s="648">
        <f>IF((COUNTIF(O45:AH48,"Si"))&lt;=0,0,(IF((COUNTIF(O45:AH48,"Si"))&lt;=5,3,(IF(COUNTIF(O45:AH48,"Si")&lt;=11,4,5)))))</f>
        <v>0</v>
      </c>
      <c r="AK45" s="648">
        <f>IF((COUNTIF(O45:AH48,"Si"))&lt;=0,0,(IF((COUNTIF(O45:AH48,"Si"))&lt;=5,"MODERADO",(IF(COUNTIF(O45:AH48,"Si")&lt;=11,"ALTO","EXTREMO")))))</f>
        <v>0</v>
      </c>
      <c r="AL45" s="651"/>
      <c r="AM45" s="651"/>
      <c r="AN45" s="651" t="str">
        <f t="shared" ref="AN45" si="18">IF(AM45="Rara vez",1,(IF(AM45="Improbable",2,(IF(AM45="Posible",3,IF(AM45="Probable",4,IF(AM45="Seguro",5,"Revisar")))))))</f>
        <v>Revisar</v>
      </c>
      <c r="AO45" s="638">
        <f t="shared" ref="AO45" si="19">IF(E45="Corrupción",AN45,IF(AL45&lt;=2,1,IF(AL45&lt;=24,2,IF(AL45&lt;=500,3,IF(AL45&lt;=5000,4,IF(AL45&gt;5000,5,"Revisar"))))))</f>
        <v>1</v>
      </c>
      <c r="AP45" s="638" t="str">
        <f t="shared" ref="AP45" si="20">IF(E45="Corrupción",(IF(AO45=1,"Rara Vez",IF(AO45=2,"Improbable",IF(AO45=3,"Posible",IF(AO45=4,"Probable",IF(AO45=5,"Seguro","Revisar")))))),IF(AO45=1,"Muy Baja",IF(AO45=2,"Baja",IF(AO45=3,"Media",IF(AO45=4,"Alta","Muy Alta")))))</f>
        <v>Muy Baja</v>
      </c>
      <c r="AQ45" s="638" t="e">
        <f>IF(E45="Corrupción",AJ45,(ROUND(((VLOOKUP(M45,Datos!$B$25:$C$29,2,FALSE)*Datos!$B$32)+(VLOOKUP(N45,Datos!$B$25:$C$29,2,FALSE)*Datos!$C$32)+(VLOOKUP(O45,Datos!$B$25:$C$29,2,FALSE)*Datos!$D$32))*5,0)))</f>
        <v>#N/A</v>
      </c>
      <c r="AR45" s="639" t="e">
        <f>IF(AQ45=1,"Insignificante",IF(AQ45=2,"Menor",IF(AQ45=3,"Moderado",IF(AQ45=4,"Mayor","Catastrófico"))))</f>
        <v>#N/A</v>
      </c>
      <c r="AS45" s="642" t="e">
        <f>_xlfn.NUMBERVALUE(CONCATENATE(AO45,AQ45),"##")</f>
        <v>#N/A</v>
      </c>
      <c r="AT45" s="645" t="e">
        <f>VLOOKUP(AS45,Datos!$I$37:$J$61,2,FALSE)</f>
        <v>#N/A</v>
      </c>
      <c r="AU45" s="324"/>
      <c r="AV45" s="325"/>
      <c r="AW45" s="325"/>
      <c r="AX45" s="297"/>
      <c r="AY45" s="297"/>
      <c r="AZ45" s="297"/>
      <c r="BA45" s="297"/>
      <c r="BB45" s="294"/>
      <c r="BC45" s="253" t="e">
        <f>IF(AX45=Datos!$C$63,Datos!$C$73,IF(AX45=Datos!$C$64,Datos!$C$74,IF(AX45=Datos!$C$65,Datos!$C$75,"Revisar")))+IF(AY45=Datos!$D$63,Datos!$D$73,IF(AY45=Datos!$D$64,Datos!$D$74,"Revisar"))+IF(AZ45=Datos!$E$63,Datos!$E$73,IF(AZ45=Datos!$E$64,Datos!$E$74,"Revisar"))+IF(BB45=Datos!$G$63,Datos!$G$73,IF(BB45=Datos!$G$64,Datos!$G$74,IF(BB45=Datos!$G$65,Datos!$G$75,"Revisar")))</f>
        <v>#VALUE!</v>
      </c>
      <c r="BD45" s="253">
        <f>IF(AX45=Datos!$C$65,BC45,0)</f>
        <v>0</v>
      </c>
      <c r="BE45" s="253">
        <f>IF(OR(AX45=Datos!$C$63,AX45=Datos!$C$64),BC45,0)</f>
        <v>0</v>
      </c>
      <c r="BF45" s="628">
        <f>IF(ROUND(AO45-SUM(BE45:BE48),0)&lt;=0,1,ROUND(AO45-SUM(BE45:BE48),0))</f>
        <v>1</v>
      </c>
      <c r="BG45" s="638" t="str">
        <f>IF(E45="Corrupción",(IF(BF45=1,"Rara Vez",IF(BF45=2,"Improbable",IF(BF45=3,"Posible",IF(BF45=4,"Probable","Seguro"))))),IF(BF45=1,"Muy Baja",IF(BF45=2,"Baja",IF(BF45=3,"Media",IF(BF45=4,"Alta","Muy Alta")))))</f>
        <v>Muy Baja</v>
      </c>
      <c r="BH45" s="628" t="e">
        <f>ROUND(AQ45-SUM(BD45:BD48),0)</f>
        <v>#N/A</v>
      </c>
      <c r="BI45" s="628" t="e">
        <f>IF(BH45=1,"Insignificante",IF(BH45=2,"Menor",IF(BH45=3,"Moderado",IF(BH45=4,"Mayor","Catastrófico"))))</f>
        <v>#N/A</v>
      </c>
      <c r="BJ45" s="631" t="e">
        <f>_xlfn.NUMBERVALUE(CONCATENATE(BF45,BH45),"##")</f>
        <v>#N/A</v>
      </c>
      <c r="BK45" s="634" t="e">
        <f>+VLOOKUP(BJ45,Datos!$I$37:$J$65,2,FALSE)</f>
        <v>#N/A</v>
      </c>
      <c r="BL45" s="637"/>
      <c r="BM45" s="298"/>
      <c r="BN45" s="294"/>
      <c r="BO45" s="294"/>
      <c r="BP45" s="294"/>
      <c r="BQ45" s="299"/>
    </row>
    <row r="46" spans="1:69" ht="15.65" hidden="1" customHeight="1" x14ac:dyDescent="0.25">
      <c r="A46" s="578"/>
      <c r="B46" s="608"/>
      <c r="C46" s="611"/>
      <c r="D46" s="614"/>
      <c r="E46" s="611"/>
      <c r="F46" s="617"/>
      <c r="G46" s="617"/>
      <c r="H46" s="663"/>
      <c r="I46" s="663"/>
      <c r="J46" s="663"/>
      <c r="K46" s="666"/>
      <c r="L46" s="617"/>
      <c r="M46" s="617"/>
      <c r="N46" s="617"/>
      <c r="O46" s="617"/>
      <c r="P46" s="617"/>
      <c r="Q46" s="617"/>
      <c r="R46" s="617"/>
      <c r="S46" s="617"/>
      <c r="T46" s="617"/>
      <c r="U46" s="617"/>
      <c r="V46" s="617"/>
      <c r="W46" s="617"/>
      <c r="X46" s="617"/>
      <c r="Y46" s="617"/>
      <c r="Z46" s="617"/>
      <c r="AA46" s="617"/>
      <c r="AB46" s="617"/>
      <c r="AC46" s="617"/>
      <c r="AD46" s="617"/>
      <c r="AE46" s="617"/>
      <c r="AF46" s="617"/>
      <c r="AG46" s="617"/>
      <c r="AH46" s="617"/>
      <c r="AI46" s="652"/>
      <c r="AJ46" s="649"/>
      <c r="AK46" s="649"/>
      <c r="AL46" s="652"/>
      <c r="AM46" s="652"/>
      <c r="AN46" s="652"/>
      <c r="AO46" s="629"/>
      <c r="AP46" s="629"/>
      <c r="AQ46" s="629"/>
      <c r="AR46" s="640"/>
      <c r="AS46" s="643"/>
      <c r="AT46" s="646"/>
      <c r="AU46" s="319"/>
      <c r="AV46" s="320"/>
      <c r="AW46" s="320"/>
      <c r="AX46" s="303"/>
      <c r="AY46" s="303"/>
      <c r="AZ46" s="303"/>
      <c r="BA46" s="303"/>
      <c r="BB46" s="301"/>
      <c r="BC46" s="304" t="e">
        <f>IF(AX46=Datos!$C$63,Datos!$C$73,IF(AX46=Datos!$C$64,Datos!$C$74,IF(AX46=Datos!$C$65,Datos!$C$75,"Revisar")))+IF(AY46=Datos!$D$63,Datos!$D$73,IF(AY46=Datos!$D$64,Datos!$D$74,"Revisar"))+IF(AZ46=Datos!$E$63,Datos!$E$73,IF(AZ46=Datos!$E$64,Datos!$E$74,"Revisar"))+IF(BB46=Datos!$G$63,Datos!$G$73,IF(BB46=Datos!$G$64,Datos!$G$74,IF(BB46=Datos!$G$65,Datos!$G$75,"Revisar")))</f>
        <v>#VALUE!</v>
      </c>
      <c r="BD46" s="304">
        <f>IF(AX46=Datos!$C$65,BC46,0)</f>
        <v>0</v>
      </c>
      <c r="BE46" s="304">
        <f>IF(OR(AX46=Datos!$C$63,AX46=Datos!$C$64),BC46,0)</f>
        <v>0</v>
      </c>
      <c r="BF46" s="629"/>
      <c r="BG46" s="629"/>
      <c r="BH46" s="629"/>
      <c r="BI46" s="629"/>
      <c r="BJ46" s="632"/>
      <c r="BK46" s="635"/>
      <c r="BL46" s="611"/>
      <c r="BM46" s="305"/>
      <c r="BN46" s="301"/>
      <c r="BO46" s="301"/>
      <c r="BP46" s="301"/>
      <c r="BQ46" s="306"/>
    </row>
    <row r="47" spans="1:69" ht="43.5" hidden="1" customHeight="1" x14ac:dyDescent="0.25">
      <c r="A47" s="578"/>
      <c r="B47" s="608"/>
      <c r="C47" s="611"/>
      <c r="D47" s="614"/>
      <c r="E47" s="611"/>
      <c r="F47" s="617"/>
      <c r="G47" s="617"/>
      <c r="H47" s="663"/>
      <c r="I47" s="663"/>
      <c r="J47" s="663"/>
      <c r="K47" s="666"/>
      <c r="L47" s="617"/>
      <c r="M47" s="617"/>
      <c r="N47" s="617"/>
      <c r="O47" s="617"/>
      <c r="P47" s="617"/>
      <c r="Q47" s="617"/>
      <c r="R47" s="617"/>
      <c r="S47" s="617"/>
      <c r="T47" s="617"/>
      <c r="U47" s="617"/>
      <c r="V47" s="617"/>
      <c r="W47" s="617"/>
      <c r="X47" s="617"/>
      <c r="Y47" s="617"/>
      <c r="Z47" s="617"/>
      <c r="AA47" s="617"/>
      <c r="AB47" s="617"/>
      <c r="AC47" s="617"/>
      <c r="AD47" s="617"/>
      <c r="AE47" s="617"/>
      <c r="AF47" s="617"/>
      <c r="AG47" s="617"/>
      <c r="AH47" s="617"/>
      <c r="AI47" s="652"/>
      <c r="AJ47" s="649"/>
      <c r="AK47" s="649"/>
      <c r="AL47" s="652"/>
      <c r="AM47" s="652"/>
      <c r="AN47" s="652"/>
      <c r="AO47" s="629"/>
      <c r="AP47" s="629"/>
      <c r="AQ47" s="629"/>
      <c r="AR47" s="640"/>
      <c r="AS47" s="643"/>
      <c r="AT47" s="646"/>
      <c r="AU47" s="321"/>
      <c r="AV47" s="320"/>
      <c r="AW47" s="320"/>
      <c r="AX47" s="303"/>
      <c r="AY47" s="303"/>
      <c r="AZ47" s="303"/>
      <c r="BA47" s="303"/>
      <c r="BB47" s="301"/>
      <c r="BC47" s="304" t="e">
        <f>IF(AX47=Datos!$C$63,Datos!$C$73,IF(AX47=Datos!$C$64,Datos!$C$74,IF(AX47=Datos!$C$65,Datos!$C$75,"Revisar")))+IF(AY47=Datos!$D$63,Datos!$D$73,IF(AY47=Datos!$D$64,Datos!$D$74,"Revisar"))+IF(AZ47=Datos!$E$63,Datos!$E$73,IF(AZ47=Datos!$E$64,Datos!$E$74,"Revisar"))+IF(BB47=Datos!$G$63,Datos!$G$73,IF(BB47=Datos!$G$64,Datos!$G$74,IF(BB47=Datos!$G$65,Datos!$G$75,"Revisar")))</f>
        <v>#VALUE!</v>
      </c>
      <c r="BD47" s="304">
        <f>IF(AX47=Datos!$C$65,BC47,0)</f>
        <v>0</v>
      </c>
      <c r="BE47" s="304">
        <f>IF(OR(AX47=Datos!$C$63,AX47=Datos!$C$64),BC47,0)</f>
        <v>0</v>
      </c>
      <c r="BF47" s="629"/>
      <c r="BG47" s="629"/>
      <c r="BH47" s="629"/>
      <c r="BI47" s="629"/>
      <c r="BJ47" s="632"/>
      <c r="BK47" s="635"/>
      <c r="BL47" s="611"/>
      <c r="BM47" s="309"/>
      <c r="BN47" s="309"/>
      <c r="BO47" s="309"/>
      <c r="BP47" s="309"/>
      <c r="BQ47" s="310"/>
    </row>
    <row r="48" spans="1:69" ht="43.5" hidden="1" customHeight="1" thickBot="1" x14ac:dyDescent="0.3">
      <c r="A48" s="579"/>
      <c r="B48" s="609"/>
      <c r="C48" s="612"/>
      <c r="D48" s="615"/>
      <c r="E48" s="612"/>
      <c r="F48" s="618"/>
      <c r="G48" s="618"/>
      <c r="H48" s="664"/>
      <c r="I48" s="664"/>
      <c r="J48" s="664"/>
      <c r="K48" s="667"/>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53"/>
      <c r="AJ48" s="650"/>
      <c r="AK48" s="650"/>
      <c r="AL48" s="653"/>
      <c r="AM48" s="653"/>
      <c r="AN48" s="653"/>
      <c r="AO48" s="630"/>
      <c r="AP48" s="630"/>
      <c r="AQ48" s="630"/>
      <c r="AR48" s="641"/>
      <c r="AS48" s="644"/>
      <c r="AT48" s="647"/>
      <c r="AU48" s="322"/>
      <c r="AV48" s="323"/>
      <c r="AW48" s="323"/>
      <c r="AX48" s="315"/>
      <c r="AY48" s="315"/>
      <c r="AZ48" s="315"/>
      <c r="BA48" s="315"/>
      <c r="BB48" s="312"/>
      <c r="BC48" s="316" t="e">
        <f>IF(AX48=Datos!$C$63,Datos!$C$73,IF(AX48=Datos!$C$64,Datos!$C$74,IF(AX48=Datos!$C$65,Datos!$C$75,"Revisar")))+IF(AY48=Datos!$D$63,Datos!$D$73,IF(AY48=Datos!$D$64,Datos!$D$74,"Revisar"))+IF(AZ48=Datos!$E$63,Datos!$E$73,IF(AZ48=Datos!$E$64,Datos!$E$74,"Revisar"))+IF(BB48=Datos!$G$63,Datos!$G$73,IF(BB48=Datos!$G$64,Datos!$G$74,IF(BB48=Datos!$G$65,Datos!$G$75,"Revisar")))</f>
        <v>#VALUE!</v>
      </c>
      <c r="BD48" s="316">
        <f>IF(AX48=Datos!$C$65,BC48,0)</f>
        <v>0</v>
      </c>
      <c r="BE48" s="316">
        <f>IF(OR(AX48=Datos!$C$63,AX48=Datos!$C$64),BC48,0)</f>
        <v>0</v>
      </c>
      <c r="BF48" s="630"/>
      <c r="BG48" s="630"/>
      <c r="BH48" s="630"/>
      <c r="BI48" s="630"/>
      <c r="BJ48" s="633"/>
      <c r="BK48" s="636"/>
      <c r="BL48" s="612"/>
      <c r="BM48" s="317"/>
      <c r="BN48" s="317"/>
      <c r="BO48" s="317"/>
      <c r="BP48" s="317"/>
      <c r="BQ48" s="318"/>
    </row>
    <row r="49" spans="1:69" ht="15.65" hidden="1" customHeight="1" x14ac:dyDescent="0.25">
      <c r="A49" s="577"/>
      <c r="B49" s="607"/>
      <c r="C49" s="610"/>
      <c r="D49" s="613"/>
      <c r="E49" s="610"/>
      <c r="F49" s="616"/>
      <c r="G49" s="616"/>
      <c r="H49" s="662"/>
      <c r="I49" s="662"/>
      <c r="J49" s="662"/>
      <c r="K49" s="665" t="str">
        <f>CONCATENATE(H49," ",I49," ",J49)</f>
        <v xml:space="preserve">  </v>
      </c>
      <c r="L49" s="616"/>
      <c r="M49" s="616"/>
      <c r="N49" s="616"/>
      <c r="O49" s="616"/>
      <c r="P49" s="616"/>
      <c r="Q49" s="616"/>
      <c r="R49" s="616"/>
      <c r="S49" s="616"/>
      <c r="T49" s="616"/>
      <c r="U49" s="616"/>
      <c r="V49" s="616"/>
      <c r="W49" s="616"/>
      <c r="X49" s="616"/>
      <c r="Y49" s="616"/>
      <c r="Z49" s="616"/>
      <c r="AA49" s="616"/>
      <c r="AB49" s="616"/>
      <c r="AC49" s="616"/>
      <c r="AD49" s="616"/>
      <c r="AE49" s="616"/>
      <c r="AF49" s="616"/>
      <c r="AG49" s="616"/>
      <c r="AH49" s="616"/>
      <c r="AI49" s="651">
        <f>COUNTIF(P49:AH52,"Si")</f>
        <v>0</v>
      </c>
      <c r="AJ49" s="648">
        <f>IF((COUNTIF(O49:AH52,"Si"))&lt;=0,0,(IF((COUNTIF(O49:AH52,"Si"))&lt;=5,3,(IF(COUNTIF(O49:AH52,"Si")&lt;=11,4,5)))))</f>
        <v>0</v>
      </c>
      <c r="AK49" s="648">
        <f>IF((COUNTIF(O49:AH52,"Si"))&lt;=0,0,(IF((COUNTIF(O49:AH52,"Si"))&lt;=5,"MODERADO",(IF(COUNTIF(O49:AH52,"Si")&lt;=11,"ALTO","EXTREMO")))))</f>
        <v>0</v>
      </c>
      <c r="AL49" s="651"/>
      <c r="AM49" s="651"/>
      <c r="AN49" s="651" t="str">
        <f t="shared" ref="AN49" si="21">IF(AM49="Rara vez",1,(IF(AM49="Improbable",2,(IF(AM49="Posible",3,IF(AM49="Probable",4,IF(AM49="Seguro",5,"Revisar")))))))</f>
        <v>Revisar</v>
      </c>
      <c r="AO49" s="638">
        <f t="shared" ref="AO49" si="22">IF(E49="Corrupción",AN49,IF(AL49&lt;=2,1,IF(AL49&lt;=24,2,IF(AL49&lt;=500,3,IF(AL49&lt;=5000,4,IF(AL49&gt;5000,5,"Revisar"))))))</f>
        <v>1</v>
      </c>
      <c r="AP49" s="638" t="str">
        <f t="shared" ref="AP49" si="23">IF(E49="Corrupción",(IF(AO49=1,"Rara Vez",IF(AO49=2,"Improbable",IF(AO49=3,"Posible",IF(AO49=4,"Probable",IF(AO49=5,"Seguro","Revisar")))))),IF(AO49=1,"Muy Baja",IF(AO49=2,"Baja",IF(AO49=3,"Media",IF(AO49=4,"Alta","Muy Alta")))))</f>
        <v>Muy Baja</v>
      </c>
      <c r="AQ49" s="638" t="e">
        <f>IF(E49="Corrupción",AJ49,(ROUND(((VLOOKUP(M49,Datos!$B$25:$C$29,2,FALSE)*Datos!$B$32)+(VLOOKUP(N49,Datos!$B$25:$C$29,2,FALSE)*Datos!$C$32)+(VLOOKUP(O49,Datos!$B$25:$C$29,2,FALSE)*Datos!$D$32))*5,0)))</f>
        <v>#N/A</v>
      </c>
      <c r="AR49" s="639" t="e">
        <f>IF(AQ49=1,"Insignificante",IF(AQ49=2,"Menor",IF(AQ49=3,"Moderado",IF(AQ49=4,"Mayor","Catastrófico"))))</f>
        <v>#N/A</v>
      </c>
      <c r="AS49" s="642" t="e">
        <f>_xlfn.NUMBERVALUE(CONCATENATE(AO49,AQ49),"##")</f>
        <v>#N/A</v>
      </c>
      <c r="AT49" s="645" t="e">
        <f>VLOOKUP(AS49,Datos!$I$37:$J$61,2,FALSE)</f>
        <v>#N/A</v>
      </c>
      <c r="AU49" s="324"/>
      <c r="AV49" s="325"/>
      <c r="AW49" s="325"/>
      <c r="AX49" s="297"/>
      <c r="AY49" s="297"/>
      <c r="AZ49" s="297"/>
      <c r="BA49" s="297"/>
      <c r="BB49" s="294"/>
      <c r="BC49" s="253" t="e">
        <f>IF(AX49=Datos!$C$63,Datos!$C$73,IF(AX49=Datos!$C$64,Datos!$C$74,IF(AX49=Datos!$C$65,Datos!$C$75,"Revisar")))+IF(AY49=Datos!$D$63,Datos!$D$73,IF(AY49=Datos!$D$64,Datos!$D$74,"Revisar"))+IF(AZ49=Datos!$E$63,Datos!$E$73,IF(AZ49=Datos!$E$64,Datos!$E$74,"Revisar"))+IF(BB49=Datos!$G$63,Datos!$G$73,IF(BB49=Datos!$G$64,Datos!$G$74,IF(BB49=Datos!$G$65,Datos!$G$75,"Revisar")))</f>
        <v>#VALUE!</v>
      </c>
      <c r="BD49" s="253">
        <f>IF(AX49=Datos!$C$65,BC49,0)</f>
        <v>0</v>
      </c>
      <c r="BE49" s="253">
        <f>IF(OR(AX49=Datos!$C$63,AX49=Datos!$C$64),BC49,0)</f>
        <v>0</v>
      </c>
      <c r="BF49" s="628">
        <f>IF(ROUND(AO49-SUM(BE49:BE52),0)&lt;=0,1,ROUND(AO49-SUM(BE49:BE52),0))</f>
        <v>1</v>
      </c>
      <c r="BG49" s="638" t="str">
        <f>IF(E49="Corrupción",(IF(BF49=1,"Rara Vez",IF(BF49=2,"Improbable",IF(BF49=3,"Posible",IF(BF49=4,"Probable","Seguro"))))),IF(BF49=1,"Muy Baja",IF(BF49=2,"Baja",IF(BF49=3,"Media",IF(BF49=4,"Alta","Muy Alta")))))</f>
        <v>Muy Baja</v>
      </c>
      <c r="BH49" s="628" t="e">
        <f>ROUND(AQ49-SUM(BD49:BD52),0)</f>
        <v>#N/A</v>
      </c>
      <c r="BI49" s="628" t="e">
        <f>IF(BH49=1,"Insignificante",IF(BH49=2,"Menor",IF(BH49=3,"Moderado",IF(BH49=4,"Mayor","Catastrófico"))))</f>
        <v>#N/A</v>
      </c>
      <c r="BJ49" s="631" t="e">
        <f>_xlfn.NUMBERVALUE(CONCATENATE(BF49,BH49),"##")</f>
        <v>#N/A</v>
      </c>
      <c r="BK49" s="634" t="e">
        <f>+VLOOKUP(BJ49,Datos!$I$37:$J$65,2,FALSE)</f>
        <v>#N/A</v>
      </c>
      <c r="BL49" s="637"/>
      <c r="BM49" s="298"/>
      <c r="BN49" s="294"/>
      <c r="BO49" s="294"/>
      <c r="BP49" s="294"/>
      <c r="BQ49" s="299"/>
    </row>
    <row r="50" spans="1:69" ht="15.65" hidden="1" customHeight="1" x14ac:dyDescent="0.25">
      <c r="A50" s="578"/>
      <c r="B50" s="608"/>
      <c r="C50" s="611"/>
      <c r="D50" s="614"/>
      <c r="E50" s="611"/>
      <c r="F50" s="617"/>
      <c r="G50" s="617"/>
      <c r="H50" s="663"/>
      <c r="I50" s="663"/>
      <c r="J50" s="663"/>
      <c r="K50" s="666"/>
      <c r="L50" s="617"/>
      <c r="M50" s="617"/>
      <c r="N50" s="617"/>
      <c r="O50" s="617"/>
      <c r="P50" s="617"/>
      <c r="Q50" s="617"/>
      <c r="R50" s="617"/>
      <c r="S50" s="617"/>
      <c r="T50" s="617"/>
      <c r="U50" s="617"/>
      <c r="V50" s="617"/>
      <c r="W50" s="617"/>
      <c r="X50" s="617"/>
      <c r="Y50" s="617"/>
      <c r="Z50" s="617"/>
      <c r="AA50" s="617"/>
      <c r="AB50" s="617"/>
      <c r="AC50" s="617"/>
      <c r="AD50" s="617"/>
      <c r="AE50" s="617"/>
      <c r="AF50" s="617"/>
      <c r="AG50" s="617"/>
      <c r="AH50" s="617"/>
      <c r="AI50" s="652"/>
      <c r="AJ50" s="649"/>
      <c r="AK50" s="649"/>
      <c r="AL50" s="652"/>
      <c r="AM50" s="652"/>
      <c r="AN50" s="652"/>
      <c r="AO50" s="629"/>
      <c r="AP50" s="629"/>
      <c r="AQ50" s="629"/>
      <c r="AR50" s="640"/>
      <c r="AS50" s="643"/>
      <c r="AT50" s="646"/>
      <c r="AU50" s="319"/>
      <c r="AV50" s="320"/>
      <c r="AW50" s="320"/>
      <c r="AX50" s="303"/>
      <c r="AY50" s="303"/>
      <c r="AZ50" s="303"/>
      <c r="BA50" s="303"/>
      <c r="BB50" s="301"/>
      <c r="BC50" s="304" t="e">
        <f>IF(AX50=Datos!$C$63,Datos!$C$73,IF(AX50=Datos!$C$64,Datos!$C$74,IF(AX50=Datos!$C$65,Datos!$C$75,"Revisar")))+IF(AY50=Datos!$D$63,Datos!$D$73,IF(AY50=Datos!$D$64,Datos!$D$74,"Revisar"))+IF(AZ50=Datos!$E$63,Datos!$E$73,IF(AZ50=Datos!$E$64,Datos!$E$74,"Revisar"))+IF(BB50=Datos!$G$63,Datos!$G$73,IF(BB50=Datos!$G$64,Datos!$G$74,IF(BB50=Datos!$G$65,Datos!$G$75,"Revisar")))</f>
        <v>#VALUE!</v>
      </c>
      <c r="BD50" s="304">
        <f>IF(AX50=Datos!$C$65,BC50,0)</f>
        <v>0</v>
      </c>
      <c r="BE50" s="304">
        <f>IF(OR(AX50=Datos!$C$63,AX50=Datos!$C$64),BC50,0)</f>
        <v>0</v>
      </c>
      <c r="BF50" s="629"/>
      <c r="BG50" s="629"/>
      <c r="BH50" s="629"/>
      <c r="BI50" s="629"/>
      <c r="BJ50" s="632"/>
      <c r="BK50" s="635"/>
      <c r="BL50" s="611"/>
      <c r="BM50" s="305"/>
      <c r="BN50" s="301"/>
      <c r="BO50" s="301"/>
      <c r="BP50" s="301"/>
      <c r="BQ50" s="306"/>
    </row>
    <row r="51" spans="1:69" ht="43.5" hidden="1" customHeight="1" x14ac:dyDescent="0.25">
      <c r="A51" s="578"/>
      <c r="B51" s="608"/>
      <c r="C51" s="611"/>
      <c r="D51" s="614"/>
      <c r="E51" s="611"/>
      <c r="F51" s="617"/>
      <c r="G51" s="617"/>
      <c r="H51" s="663"/>
      <c r="I51" s="663"/>
      <c r="J51" s="663"/>
      <c r="K51" s="666"/>
      <c r="L51" s="617"/>
      <c r="M51" s="617"/>
      <c r="N51" s="617"/>
      <c r="O51" s="617"/>
      <c r="P51" s="617"/>
      <c r="Q51" s="617"/>
      <c r="R51" s="617"/>
      <c r="S51" s="617"/>
      <c r="T51" s="617"/>
      <c r="U51" s="617"/>
      <c r="V51" s="617"/>
      <c r="W51" s="617"/>
      <c r="X51" s="617"/>
      <c r="Y51" s="617"/>
      <c r="Z51" s="617"/>
      <c r="AA51" s="617"/>
      <c r="AB51" s="617"/>
      <c r="AC51" s="617"/>
      <c r="AD51" s="617"/>
      <c r="AE51" s="617"/>
      <c r="AF51" s="617"/>
      <c r="AG51" s="617"/>
      <c r="AH51" s="617"/>
      <c r="AI51" s="652"/>
      <c r="AJ51" s="649"/>
      <c r="AK51" s="649"/>
      <c r="AL51" s="652"/>
      <c r="AM51" s="652"/>
      <c r="AN51" s="652"/>
      <c r="AO51" s="629"/>
      <c r="AP51" s="629"/>
      <c r="AQ51" s="629"/>
      <c r="AR51" s="640"/>
      <c r="AS51" s="643"/>
      <c r="AT51" s="646"/>
      <c r="AU51" s="321"/>
      <c r="AV51" s="320"/>
      <c r="AW51" s="320"/>
      <c r="AX51" s="303"/>
      <c r="AY51" s="303"/>
      <c r="AZ51" s="303"/>
      <c r="BA51" s="303"/>
      <c r="BB51" s="301"/>
      <c r="BC51" s="304" t="e">
        <f>IF(AX51=Datos!$C$63,Datos!$C$73,IF(AX51=Datos!$C$64,Datos!$C$74,IF(AX51=Datos!$C$65,Datos!$C$75,"Revisar")))+IF(AY51=Datos!$D$63,Datos!$D$73,IF(AY51=Datos!$D$64,Datos!$D$74,"Revisar"))+IF(AZ51=Datos!$E$63,Datos!$E$73,IF(AZ51=Datos!$E$64,Datos!$E$74,"Revisar"))+IF(BB51=Datos!$G$63,Datos!$G$73,IF(BB51=Datos!$G$64,Datos!$G$74,IF(BB51=Datos!$G$65,Datos!$G$75,"Revisar")))</f>
        <v>#VALUE!</v>
      </c>
      <c r="BD51" s="304">
        <f>IF(AX51=Datos!$C$65,BC51,0)</f>
        <v>0</v>
      </c>
      <c r="BE51" s="304">
        <f>IF(OR(AX51=Datos!$C$63,AX51=Datos!$C$64),BC51,0)</f>
        <v>0</v>
      </c>
      <c r="BF51" s="629"/>
      <c r="BG51" s="629"/>
      <c r="BH51" s="629"/>
      <c r="BI51" s="629"/>
      <c r="BJ51" s="632"/>
      <c r="BK51" s="635"/>
      <c r="BL51" s="611"/>
      <c r="BM51" s="309"/>
      <c r="BN51" s="309"/>
      <c r="BO51" s="309"/>
      <c r="BP51" s="309"/>
      <c r="BQ51" s="310"/>
    </row>
    <row r="52" spans="1:69" ht="43.5" hidden="1" customHeight="1" thickBot="1" x14ac:dyDescent="0.3">
      <c r="A52" s="579"/>
      <c r="B52" s="609"/>
      <c r="C52" s="612"/>
      <c r="D52" s="615"/>
      <c r="E52" s="612"/>
      <c r="F52" s="618"/>
      <c r="G52" s="618"/>
      <c r="H52" s="664"/>
      <c r="I52" s="664"/>
      <c r="J52" s="664"/>
      <c r="K52" s="667"/>
      <c r="L52" s="618"/>
      <c r="M52" s="618"/>
      <c r="N52" s="618"/>
      <c r="O52" s="618"/>
      <c r="P52" s="618"/>
      <c r="Q52" s="618"/>
      <c r="R52" s="618"/>
      <c r="S52" s="618"/>
      <c r="T52" s="618"/>
      <c r="U52" s="618"/>
      <c r="V52" s="618"/>
      <c r="W52" s="618"/>
      <c r="X52" s="618"/>
      <c r="Y52" s="618"/>
      <c r="Z52" s="618"/>
      <c r="AA52" s="618"/>
      <c r="AB52" s="618"/>
      <c r="AC52" s="618"/>
      <c r="AD52" s="618"/>
      <c r="AE52" s="618"/>
      <c r="AF52" s="618"/>
      <c r="AG52" s="618"/>
      <c r="AH52" s="618"/>
      <c r="AI52" s="653"/>
      <c r="AJ52" s="650"/>
      <c r="AK52" s="650"/>
      <c r="AL52" s="653"/>
      <c r="AM52" s="653"/>
      <c r="AN52" s="653"/>
      <c r="AO52" s="630"/>
      <c r="AP52" s="630"/>
      <c r="AQ52" s="630"/>
      <c r="AR52" s="641"/>
      <c r="AS52" s="644"/>
      <c r="AT52" s="647"/>
      <c r="AU52" s="322"/>
      <c r="AV52" s="323"/>
      <c r="AW52" s="323"/>
      <c r="AX52" s="315"/>
      <c r="AY52" s="315"/>
      <c r="AZ52" s="315"/>
      <c r="BA52" s="315"/>
      <c r="BB52" s="312"/>
      <c r="BC52" s="316" t="e">
        <f>IF(AX52=Datos!$C$63,Datos!$C$73,IF(AX52=Datos!$C$64,Datos!$C$74,IF(AX52=Datos!$C$65,Datos!$C$75,"Revisar")))+IF(AY52=Datos!$D$63,Datos!$D$73,IF(AY52=Datos!$D$64,Datos!$D$74,"Revisar"))+IF(AZ52=Datos!$E$63,Datos!$E$73,IF(AZ52=Datos!$E$64,Datos!$E$74,"Revisar"))+IF(BB52=Datos!$G$63,Datos!$G$73,IF(BB52=Datos!$G$64,Datos!$G$74,IF(BB52=Datos!$G$65,Datos!$G$75,"Revisar")))</f>
        <v>#VALUE!</v>
      </c>
      <c r="BD52" s="316">
        <f>IF(AX52=Datos!$C$65,BC52,0)</f>
        <v>0</v>
      </c>
      <c r="BE52" s="316">
        <f>IF(OR(AX52=Datos!$C$63,AX52=Datos!$C$64),BC52,0)</f>
        <v>0</v>
      </c>
      <c r="BF52" s="630"/>
      <c r="BG52" s="630"/>
      <c r="BH52" s="630"/>
      <c r="BI52" s="630"/>
      <c r="BJ52" s="633"/>
      <c r="BK52" s="636"/>
      <c r="BL52" s="612"/>
      <c r="BM52" s="317"/>
      <c r="BN52" s="317"/>
      <c r="BO52" s="317"/>
      <c r="BP52" s="317"/>
      <c r="BQ52" s="318"/>
    </row>
    <row r="53" spans="1:69" ht="15.65" hidden="1" customHeight="1" x14ac:dyDescent="0.25">
      <c r="A53" s="577"/>
      <c r="B53" s="607"/>
      <c r="C53" s="610"/>
      <c r="D53" s="613"/>
      <c r="E53" s="610"/>
      <c r="F53" s="616"/>
      <c r="G53" s="616"/>
      <c r="H53" s="662"/>
      <c r="I53" s="662"/>
      <c r="J53" s="662"/>
      <c r="K53" s="665" t="str">
        <f>CONCATENATE(H53," ",I53," ",J53)</f>
        <v xml:space="preserve">  </v>
      </c>
      <c r="L53" s="616"/>
      <c r="M53" s="616"/>
      <c r="N53" s="616"/>
      <c r="O53" s="616"/>
      <c r="P53" s="616"/>
      <c r="Q53" s="616"/>
      <c r="R53" s="616"/>
      <c r="S53" s="616"/>
      <c r="T53" s="616"/>
      <c r="U53" s="616"/>
      <c r="V53" s="616"/>
      <c r="W53" s="616"/>
      <c r="X53" s="616"/>
      <c r="Y53" s="616"/>
      <c r="Z53" s="616"/>
      <c r="AA53" s="616"/>
      <c r="AB53" s="616"/>
      <c r="AC53" s="616"/>
      <c r="AD53" s="616"/>
      <c r="AE53" s="616"/>
      <c r="AF53" s="616"/>
      <c r="AG53" s="616"/>
      <c r="AH53" s="616"/>
      <c r="AI53" s="651">
        <f>COUNTIF(P53:AH56,"Si")</f>
        <v>0</v>
      </c>
      <c r="AJ53" s="648">
        <f>IF((COUNTIF(O53:AH56,"Si"))&lt;=0,0,(IF((COUNTIF(O53:AH56,"Si"))&lt;=5,3,(IF(COUNTIF(O53:AH56,"Si")&lt;=11,4,5)))))</f>
        <v>0</v>
      </c>
      <c r="AK53" s="648">
        <f>IF((COUNTIF(O53:AH56,"Si"))&lt;=0,0,(IF((COUNTIF(O53:AH56,"Si"))&lt;=5,"MODERADO",(IF(COUNTIF(O53:AH56,"Si")&lt;=11,"ALTO","EXTREMO")))))</f>
        <v>0</v>
      </c>
      <c r="AL53" s="651"/>
      <c r="AM53" s="651"/>
      <c r="AN53" s="651" t="str">
        <f t="shared" ref="AN53" si="24">IF(AM53="Rara vez",1,(IF(AM53="Improbable",2,(IF(AM53="Posible",3,IF(AM53="Probable",4,IF(AM53="Seguro",5,"Revisar")))))))</f>
        <v>Revisar</v>
      </c>
      <c r="AO53" s="638">
        <f t="shared" ref="AO53" si="25">IF(E53="Corrupción",AN53,IF(AL53&lt;=2,1,IF(AL53&lt;=24,2,IF(AL53&lt;=500,3,IF(AL53&lt;=5000,4,IF(AL53&gt;5000,5,"Revisar"))))))</f>
        <v>1</v>
      </c>
      <c r="AP53" s="638" t="str">
        <f t="shared" ref="AP53" si="26">IF(E53="Corrupción",(IF(AO53=1,"Rara Vez",IF(AO53=2,"Improbable",IF(AO53=3,"Posible",IF(AO53=4,"Probable",IF(AO53=5,"Seguro","Revisar")))))),IF(AO53=1,"Muy Baja",IF(AO53=2,"Baja",IF(AO53=3,"Media",IF(AO53=4,"Alta","Muy Alta")))))</f>
        <v>Muy Baja</v>
      </c>
      <c r="AQ53" s="638" t="e">
        <f>IF(E53="Corrupción",AJ53,(ROUND(((VLOOKUP(M53,Datos!$B$25:$C$29,2,FALSE)*Datos!$B$32)+(VLOOKUP(N53,Datos!$B$25:$C$29,2,FALSE)*Datos!$C$32)+(VLOOKUP(O53,Datos!$B$25:$C$29,2,FALSE)*Datos!$D$32))*5,0)))</f>
        <v>#N/A</v>
      </c>
      <c r="AR53" s="639" t="e">
        <f>IF(AQ53=1,"Insignificante",IF(AQ53=2,"Menor",IF(AQ53=3,"Moderado",IF(AQ53=4,"Mayor","Catastrófico"))))</f>
        <v>#N/A</v>
      </c>
      <c r="AS53" s="642" t="e">
        <f>_xlfn.NUMBERVALUE(CONCATENATE(AO53,AQ53),"##")</f>
        <v>#N/A</v>
      </c>
      <c r="AT53" s="645" t="e">
        <f>VLOOKUP(AS53,Datos!$I$37:$J$61,2,FALSE)</f>
        <v>#N/A</v>
      </c>
      <c r="AU53" s="324"/>
      <c r="AV53" s="325"/>
      <c r="AW53" s="325"/>
      <c r="AX53" s="297"/>
      <c r="AY53" s="297"/>
      <c r="AZ53" s="297"/>
      <c r="BA53" s="297"/>
      <c r="BB53" s="294"/>
      <c r="BC53" s="253" t="e">
        <f>IF(AX53=Datos!$C$63,Datos!$C$73,IF(AX53=Datos!$C$64,Datos!$C$74,IF(AX53=Datos!$C$65,Datos!$C$75,"Revisar")))+IF(AY53=Datos!$D$63,Datos!$D$73,IF(AY53=Datos!$D$64,Datos!$D$74,"Revisar"))+IF(AZ53=Datos!$E$63,Datos!$E$73,IF(AZ53=Datos!$E$64,Datos!$E$74,"Revisar"))+IF(BB53=Datos!$G$63,Datos!$G$73,IF(BB53=Datos!$G$64,Datos!$G$74,IF(BB53=Datos!$G$65,Datos!$G$75,"Revisar")))</f>
        <v>#VALUE!</v>
      </c>
      <c r="BD53" s="253">
        <f>IF(AX53=Datos!$C$65,BC53,0)</f>
        <v>0</v>
      </c>
      <c r="BE53" s="253">
        <f>IF(OR(AX53=Datos!$C$63,AX53=Datos!$C$64),BC53,0)</f>
        <v>0</v>
      </c>
      <c r="BF53" s="628">
        <f>IF(ROUND(AO53-SUM(BE53:BE56),0)&lt;=0,1,ROUND(AO53-SUM(BE53:BE56),0))</f>
        <v>1</v>
      </c>
      <c r="BG53" s="638" t="str">
        <f>IF(E53="Corrupción",(IF(BF53=1,"Rara Vez",IF(BF53=2,"Improbable",IF(BF53=3,"Posible",IF(BF53=4,"Probable","Seguro"))))),IF(BF53=1,"Muy Baja",IF(BF53=2,"Baja",IF(BF53=3,"Media",IF(BF53=4,"Alta","Muy Alta")))))</f>
        <v>Muy Baja</v>
      </c>
      <c r="BH53" s="628" t="e">
        <f>ROUND(AQ53-SUM(BD53:BD56),0)</f>
        <v>#N/A</v>
      </c>
      <c r="BI53" s="628" t="e">
        <f>IF(BH53=1,"Insignificante",IF(BH53=2,"Menor",IF(BH53=3,"Moderado",IF(BH53=4,"Mayor","Catastrófico"))))</f>
        <v>#N/A</v>
      </c>
      <c r="BJ53" s="631" t="e">
        <f>_xlfn.NUMBERVALUE(CONCATENATE(BF53,BH53),"##")</f>
        <v>#N/A</v>
      </c>
      <c r="BK53" s="634" t="e">
        <f>+VLOOKUP(BJ53,Datos!$I$37:$J$65,2,FALSE)</f>
        <v>#N/A</v>
      </c>
      <c r="BL53" s="637"/>
      <c r="BM53" s="298"/>
      <c r="BN53" s="294"/>
      <c r="BO53" s="294"/>
      <c r="BP53" s="294"/>
      <c r="BQ53" s="299"/>
    </row>
    <row r="54" spans="1:69" ht="15.65" hidden="1" customHeight="1" x14ac:dyDescent="0.25">
      <c r="A54" s="578"/>
      <c r="B54" s="608"/>
      <c r="C54" s="611"/>
      <c r="D54" s="614"/>
      <c r="E54" s="611"/>
      <c r="F54" s="617"/>
      <c r="G54" s="617"/>
      <c r="H54" s="663"/>
      <c r="I54" s="663"/>
      <c r="J54" s="663"/>
      <c r="K54" s="666"/>
      <c r="L54" s="617"/>
      <c r="M54" s="617"/>
      <c r="N54" s="617"/>
      <c r="O54" s="617"/>
      <c r="P54" s="617"/>
      <c r="Q54" s="617"/>
      <c r="R54" s="617"/>
      <c r="S54" s="617"/>
      <c r="T54" s="617"/>
      <c r="U54" s="617"/>
      <c r="V54" s="617"/>
      <c r="W54" s="617"/>
      <c r="X54" s="617"/>
      <c r="Y54" s="617"/>
      <c r="Z54" s="617"/>
      <c r="AA54" s="617"/>
      <c r="AB54" s="617"/>
      <c r="AC54" s="617"/>
      <c r="AD54" s="617"/>
      <c r="AE54" s="617"/>
      <c r="AF54" s="617"/>
      <c r="AG54" s="617"/>
      <c r="AH54" s="617"/>
      <c r="AI54" s="652"/>
      <c r="AJ54" s="649"/>
      <c r="AK54" s="649"/>
      <c r="AL54" s="652"/>
      <c r="AM54" s="652"/>
      <c r="AN54" s="652"/>
      <c r="AO54" s="629"/>
      <c r="AP54" s="629"/>
      <c r="AQ54" s="629"/>
      <c r="AR54" s="640"/>
      <c r="AS54" s="643"/>
      <c r="AT54" s="646"/>
      <c r="AU54" s="319"/>
      <c r="AV54" s="320"/>
      <c r="AW54" s="320"/>
      <c r="AX54" s="303"/>
      <c r="AY54" s="303"/>
      <c r="AZ54" s="303"/>
      <c r="BA54" s="303"/>
      <c r="BB54" s="301"/>
      <c r="BC54" s="304" t="e">
        <f>IF(AX54=Datos!$C$63,Datos!$C$73,IF(AX54=Datos!$C$64,Datos!$C$74,IF(AX54=Datos!$C$65,Datos!$C$75,"Revisar")))+IF(AY54=Datos!$D$63,Datos!$D$73,IF(AY54=Datos!$D$64,Datos!$D$74,"Revisar"))+IF(AZ54=Datos!$E$63,Datos!$E$73,IF(AZ54=Datos!$E$64,Datos!$E$74,"Revisar"))+IF(BB54=Datos!$G$63,Datos!$G$73,IF(BB54=Datos!$G$64,Datos!$G$74,IF(BB54=Datos!$G$65,Datos!$G$75,"Revisar")))</f>
        <v>#VALUE!</v>
      </c>
      <c r="BD54" s="304">
        <f>IF(AX54=Datos!$C$65,BC54,0)</f>
        <v>0</v>
      </c>
      <c r="BE54" s="304">
        <f>IF(OR(AX54=Datos!$C$63,AX54=Datos!$C$64),BC54,0)</f>
        <v>0</v>
      </c>
      <c r="BF54" s="629"/>
      <c r="BG54" s="629"/>
      <c r="BH54" s="629"/>
      <c r="BI54" s="629"/>
      <c r="BJ54" s="632"/>
      <c r="BK54" s="635"/>
      <c r="BL54" s="611"/>
      <c r="BM54" s="305"/>
      <c r="BN54" s="301"/>
      <c r="BO54" s="301"/>
      <c r="BP54" s="301"/>
      <c r="BQ54" s="306"/>
    </row>
    <row r="55" spans="1:69" ht="43.5" hidden="1" customHeight="1" x14ac:dyDescent="0.25">
      <c r="A55" s="578"/>
      <c r="B55" s="608"/>
      <c r="C55" s="611"/>
      <c r="D55" s="614"/>
      <c r="E55" s="611"/>
      <c r="F55" s="617"/>
      <c r="G55" s="617"/>
      <c r="H55" s="663"/>
      <c r="I55" s="663"/>
      <c r="J55" s="663"/>
      <c r="K55" s="666"/>
      <c r="L55" s="617"/>
      <c r="M55" s="617"/>
      <c r="N55" s="617"/>
      <c r="O55" s="617"/>
      <c r="P55" s="617"/>
      <c r="Q55" s="617"/>
      <c r="R55" s="617"/>
      <c r="S55" s="617"/>
      <c r="T55" s="617"/>
      <c r="U55" s="617"/>
      <c r="V55" s="617"/>
      <c r="W55" s="617"/>
      <c r="X55" s="617"/>
      <c r="Y55" s="617"/>
      <c r="Z55" s="617"/>
      <c r="AA55" s="617"/>
      <c r="AB55" s="617"/>
      <c r="AC55" s="617"/>
      <c r="AD55" s="617"/>
      <c r="AE55" s="617"/>
      <c r="AF55" s="617"/>
      <c r="AG55" s="617"/>
      <c r="AH55" s="617"/>
      <c r="AI55" s="652"/>
      <c r="AJ55" s="649"/>
      <c r="AK55" s="649"/>
      <c r="AL55" s="652"/>
      <c r="AM55" s="652"/>
      <c r="AN55" s="652"/>
      <c r="AO55" s="629"/>
      <c r="AP55" s="629"/>
      <c r="AQ55" s="629"/>
      <c r="AR55" s="640"/>
      <c r="AS55" s="643"/>
      <c r="AT55" s="646"/>
      <c r="AU55" s="321"/>
      <c r="AV55" s="320"/>
      <c r="AW55" s="320"/>
      <c r="AX55" s="303"/>
      <c r="AY55" s="303"/>
      <c r="AZ55" s="303"/>
      <c r="BA55" s="303"/>
      <c r="BB55" s="301"/>
      <c r="BC55" s="304" t="e">
        <f>IF(AX55=Datos!$C$63,Datos!$C$73,IF(AX55=Datos!$C$64,Datos!$C$74,IF(AX55=Datos!$C$65,Datos!$C$75,"Revisar")))+IF(AY55=Datos!$D$63,Datos!$D$73,IF(AY55=Datos!$D$64,Datos!$D$74,"Revisar"))+IF(AZ55=Datos!$E$63,Datos!$E$73,IF(AZ55=Datos!$E$64,Datos!$E$74,"Revisar"))+IF(BB55=Datos!$G$63,Datos!$G$73,IF(BB55=Datos!$G$64,Datos!$G$74,IF(BB55=Datos!$G$65,Datos!$G$75,"Revisar")))</f>
        <v>#VALUE!</v>
      </c>
      <c r="BD55" s="304">
        <f>IF(AX55=Datos!$C$65,BC55,0)</f>
        <v>0</v>
      </c>
      <c r="BE55" s="304">
        <f>IF(OR(AX55=Datos!$C$63,AX55=Datos!$C$64),BC55,0)</f>
        <v>0</v>
      </c>
      <c r="BF55" s="629"/>
      <c r="BG55" s="629"/>
      <c r="BH55" s="629"/>
      <c r="BI55" s="629"/>
      <c r="BJ55" s="632"/>
      <c r="BK55" s="635"/>
      <c r="BL55" s="611"/>
      <c r="BM55" s="309"/>
      <c r="BN55" s="309"/>
      <c r="BO55" s="309"/>
      <c r="BP55" s="309"/>
      <c r="BQ55" s="310"/>
    </row>
    <row r="56" spans="1:69" ht="43.5" hidden="1" customHeight="1" thickBot="1" x14ac:dyDescent="0.3">
      <c r="A56" s="579"/>
      <c r="B56" s="609"/>
      <c r="C56" s="612"/>
      <c r="D56" s="615"/>
      <c r="E56" s="612"/>
      <c r="F56" s="618"/>
      <c r="G56" s="618"/>
      <c r="H56" s="664"/>
      <c r="I56" s="664"/>
      <c r="J56" s="664"/>
      <c r="K56" s="667"/>
      <c r="L56" s="618"/>
      <c r="M56" s="618"/>
      <c r="N56" s="618"/>
      <c r="O56" s="618"/>
      <c r="P56" s="618"/>
      <c r="Q56" s="618"/>
      <c r="R56" s="618"/>
      <c r="S56" s="618"/>
      <c r="T56" s="618"/>
      <c r="U56" s="618"/>
      <c r="V56" s="618"/>
      <c r="W56" s="618"/>
      <c r="X56" s="618"/>
      <c r="Y56" s="618"/>
      <c r="Z56" s="618"/>
      <c r="AA56" s="618"/>
      <c r="AB56" s="618"/>
      <c r="AC56" s="618"/>
      <c r="AD56" s="618"/>
      <c r="AE56" s="618"/>
      <c r="AF56" s="618"/>
      <c r="AG56" s="618"/>
      <c r="AH56" s="618"/>
      <c r="AI56" s="653"/>
      <c r="AJ56" s="650"/>
      <c r="AK56" s="650"/>
      <c r="AL56" s="653"/>
      <c r="AM56" s="653"/>
      <c r="AN56" s="653"/>
      <c r="AO56" s="630"/>
      <c r="AP56" s="630"/>
      <c r="AQ56" s="630"/>
      <c r="AR56" s="641"/>
      <c r="AS56" s="644"/>
      <c r="AT56" s="647"/>
      <c r="AU56" s="322"/>
      <c r="AV56" s="323"/>
      <c r="AW56" s="323"/>
      <c r="AX56" s="315"/>
      <c r="AY56" s="315"/>
      <c r="AZ56" s="315"/>
      <c r="BA56" s="315"/>
      <c r="BB56" s="312"/>
      <c r="BC56" s="316" t="e">
        <f>IF(AX56=Datos!$C$63,Datos!$C$73,IF(AX56=Datos!$C$64,Datos!$C$74,IF(AX56=Datos!$C$65,Datos!$C$75,"Revisar")))+IF(AY56=Datos!$D$63,Datos!$D$73,IF(AY56=Datos!$D$64,Datos!$D$74,"Revisar"))+IF(AZ56=Datos!$E$63,Datos!$E$73,IF(AZ56=Datos!$E$64,Datos!$E$74,"Revisar"))+IF(BB56=Datos!$G$63,Datos!$G$73,IF(BB56=Datos!$G$64,Datos!$G$74,IF(BB56=Datos!$G$65,Datos!$G$75,"Revisar")))</f>
        <v>#VALUE!</v>
      </c>
      <c r="BD56" s="316">
        <f>IF(AX56=Datos!$C$65,BC56,0)</f>
        <v>0</v>
      </c>
      <c r="BE56" s="316">
        <f>IF(OR(AX56=Datos!$C$63,AX56=Datos!$C$64),BC56,0)</f>
        <v>0</v>
      </c>
      <c r="BF56" s="630"/>
      <c r="BG56" s="630"/>
      <c r="BH56" s="630"/>
      <c r="BI56" s="630"/>
      <c r="BJ56" s="633"/>
      <c r="BK56" s="636"/>
      <c r="BL56" s="612"/>
      <c r="BM56" s="317"/>
      <c r="BN56" s="317"/>
      <c r="BO56" s="317"/>
      <c r="BP56" s="317"/>
      <c r="BQ56" s="318"/>
    </row>
    <row r="57" spans="1:69" ht="14.65" hidden="1" customHeight="1" x14ac:dyDescent="0.25"/>
    <row r="58" spans="1:69" ht="14.65" hidden="1" customHeight="1" x14ac:dyDescent="0.25"/>
    <row r="59" spans="1:69" ht="15" hidden="1" customHeight="1" x14ac:dyDescent="0.25"/>
    <row r="60" spans="1:69" ht="14.65" hidden="1" customHeight="1" x14ac:dyDescent="0.25"/>
    <row r="61" spans="1:69" ht="14.65" hidden="1" customHeight="1" x14ac:dyDescent="0.25"/>
    <row r="62" spans="1:69" ht="14.65" hidden="1" customHeight="1" x14ac:dyDescent="0.25"/>
    <row r="63" spans="1:69" ht="15" hidden="1" customHeight="1" x14ac:dyDescent="0.25"/>
    <row r="64" spans="1:69" ht="14.65" hidden="1" customHeight="1" x14ac:dyDescent="0.25"/>
    <row r="65" ht="14.65" hidden="1" customHeight="1" x14ac:dyDescent="0.25"/>
    <row r="66" ht="14.65" hidden="1" customHeight="1" x14ac:dyDescent="0.25"/>
    <row r="67" ht="15" hidden="1" customHeight="1" x14ac:dyDescent="0.25"/>
    <row r="68" ht="14.65" hidden="1" customHeight="1" x14ac:dyDescent="0.25"/>
    <row r="69" ht="14.65" hidden="1" customHeight="1" x14ac:dyDescent="0.25"/>
    <row r="70" ht="14.65" hidden="1" customHeight="1" x14ac:dyDescent="0.25"/>
    <row r="71" ht="15" hidden="1" customHeight="1" x14ac:dyDescent="0.25"/>
    <row r="72" ht="14.65" hidden="1" customHeight="1" x14ac:dyDescent="0.25"/>
    <row r="73" ht="14.65" hidden="1" customHeight="1" x14ac:dyDescent="0.25"/>
    <row r="74" ht="14.65" hidden="1" customHeight="1" x14ac:dyDescent="0.25"/>
    <row r="75" ht="15" hidden="1" customHeight="1" x14ac:dyDescent="0.25"/>
    <row r="76" ht="14.65" hidden="1" customHeight="1" x14ac:dyDescent="0.25"/>
    <row r="77" ht="14.65" hidden="1" customHeight="1" x14ac:dyDescent="0.25"/>
    <row r="78" ht="14.65" hidden="1" customHeight="1" x14ac:dyDescent="0.25"/>
    <row r="79" ht="15" hidden="1" customHeight="1" x14ac:dyDescent="0.25"/>
    <row r="80" ht="14.65" hidden="1" customHeight="1" x14ac:dyDescent="0.25"/>
    <row r="81" ht="14.65" hidden="1" customHeight="1" x14ac:dyDescent="0.25"/>
    <row r="82" ht="14.65" hidden="1" customHeight="1" x14ac:dyDescent="0.25"/>
    <row r="83" ht="15" hidden="1" customHeight="1" x14ac:dyDescent="0.25"/>
    <row r="84" ht="14.65" hidden="1" customHeight="1" x14ac:dyDescent="0.25"/>
    <row r="85" ht="14.65" hidden="1" customHeight="1" x14ac:dyDescent="0.25"/>
    <row r="86" ht="14.65" hidden="1" customHeight="1" x14ac:dyDescent="0.25"/>
    <row r="87" ht="15" hidden="1" customHeight="1" x14ac:dyDescent="0.25"/>
    <row r="88" ht="14.65" hidden="1" customHeight="1" x14ac:dyDescent="0.25"/>
    <row r="89" ht="14.65" hidden="1" customHeight="1" x14ac:dyDescent="0.25"/>
    <row r="90" ht="14.65" hidden="1" customHeight="1" x14ac:dyDescent="0.25"/>
    <row r="91" ht="15" hidden="1" customHeight="1" x14ac:dyDescent="0.25"/>
    <row r="92" ht="14.65" hidden="1" customHeight="1" x14ac:dyDescent="0.25"/>
    <row r="93" ht="14.65" hidden="1" customHeight="1" x14ac:dyDescent="0.25"/>
    <row r="94" ht="14.65" hidden="1" customHeight="1" x14ac:dyDescent="0.25"/>
    <row r="95" ht="15" hidden="1" customHeight="1" x14ac:dyDescent="0.25"/>
    <row r="96" ht="14.65" hidden="1" customHeight="1" x14ac:dyDescent="0.25"/>
    <row r="97" ht="14.65" hidden="1" customHeight="1" x14ac:dyDescent="0.25"/>
    <row r="98" ht="14.65" hidden="1" customHeight="1" x14ac:dyDescent="0.25"/>
    <row r="99" ht="15" hidden="1" customHeight="1" x14ac:dyDescent="0.25"/>
    <row r="100" ht="14.65" hidden="1" customHeight="1" x14ac:dyDescent="0.25"/>
    <row r="101" ht="14.65" hidden="1" customHeight="1" x14ac:dyDescent="0.25"/>
    <row r="102" ht="14.65" hidden="1" customHeight="1" x14ac:dyDescent="0.25"/>
    <row r="103" ht="15" hidden="1" customHeight="1" x14ac:dyDescent="0.25"/>
    <row r="104" ht="14.65" hidden="1" customHeight="1" x14ac:dyDescent="0.25"/>
    <row r="105" ht="14.65" hidden="1" customHeight="1" x14ac:dyDescent="0.25"/>
    <row r="106" ht="14.65" hidden="1" customHeight="1" x14ac:dyDescent="0.25"/>
    <row r="107" ht="15" hidden="1" customHeight="1" x14ac:dyDescent="0.25"/>
    <row r="108" ht="14.65" hidden="1" customHeight="1" x14ac:dyDescent="0.25"/>
    <row r="109" ht="14.65" hidden="1" customHeight="1" x14ac:dyDescent="0.25"/>
    <row r="110" ht="14.65" hidden="1" customHeight="1" x14ac:dyDescent="0.25"/>
    <row r="111" ht="15" hidden="1" customHeight="1" x14ac:dyDescent="0.25"/>
    <row r="112" ht="14.65" hidden="1" customHeight="1" x14ac:dyDescent="0.25"/>
    <row r="113" ht="14.65" hidden="1" customHeight="1" x14ac:dyDescent="0.25"/>
    <row r="114" ht="14.65" hidden="1" customHeight="1" x14ac:dyDescent="0.25"/>
    <row r="115" ht="15" hidden="1" customHeight="1" x14ac:dyDescent="0.25"/>
    <row r="116" ht="14.65" hidden="1" customHeight="1" x14ac:dyDescent="0.25"/>
    <row r="117" ht="14.65" hidden="1" customHeight="1" x14ac:dyDescent="0.25"/>
    <row r="118" ht="14.65" hidden="1" customHeight="1" x14ac:dyDescent="0.25"/>
    <row r="119" ht="15" hidden="1" customHeight="1" x14ac:dyDescent="0.25"/>
    <row r="120" ht="14.65" hidden="1" customHeight="1" x14ac:dyDescent="0.25"/>
    <row r="121" ht="14.65" hidden="1" customHeight="1" x14ac:dyDescent="0.25"/>
    <row r="122" ht="14.65" hidden="1" customHeight="1" x14ac:dyDescent="0.25"/>
    <row r="123" ht="15" hidden="1" customHeight="1" x14ac:dyDescent="0.25"/>
    <row r="124" ht="14.65" hidden="1" customHeight="1" x14ac:dyDescent="0.25"/>
    <row r="125" ht="14.65" hidden="1" customHeight="1" x14ac:dyDescent="0.25"/>
    <row r="126" ht="14.65" hidden="1" customHeight="1" x14ac:dyDescent="0.25"/>
    <row r="127" ht="15" hidden="1" customHeight="1" x14ac:dyDescent="0.25"/>
    <row r="128" ht="14.65" hidden="1" customHeight="1" x14ac:dyDescent="0.25"/>
    <row r="129" ht="14.65" hidden="1" customHeight="1" x14ac:dyDescent="0.25"/>
    <row r="130" ht="14.65" hidden="1" customHeight="1" x14ac:dyDescent="0.25"/>
    <row r="131" ht="15" hidden="1" customHeight="1" x14ac:dyDescent="0.25"/>
    <row r="132" ht="14.65" hidden="1" customHeight="1" x14ac:dyDescent="0.25"/>
    <row r="133" ht="14.65" hidden="1" customHeight="1" x14ac:dyDescent="0.25"/>
    <row r="134" ht="14.65" hidden="1" customHeight="1" x14ac:dyDescent="0.25"/>
    <row r="135" ht="15" hidden="1" customHeight="1" x14ac:dyDescent="0.25"/>
    <row r="136" ht="14.65" hidden="1" customHeight="1" x14ac:dyDescent="0.25"/>
    <row r="137" ht="14.65" hidden="1" customHeight="1" x14ac:dyDescent="0.25"/>
    <row r="138" ht="14.65" hidden="1" customHeight="1" x14ac:dyDescent="0.25"/>
    <row r="139" ht="15" hidden="1" customHeight="1" x14ac:dyDescent="0.25"/>
  </sheetData>
  <sheetProtection algorithmName="SHA-512" hashValue="qVKIMxmHYmygNvWSi8/s06M2VIk9Ox3upTQBl6gXCKUOM0pkx8LqKnpk3CYyciiLF12l6P8fp3TFUCycryvwbg==" saltValue="IlIVXUFnfe8o9rQC5mMJcQ==" spinCount="100000" sheet="1" formatCells="0" formatColumns="0" formatRows="0"/>
  <mergeCells count="551">
    <mergeCell ref="C9:D9"/>
    <mergeCell ref="E9:F9"/>
    <mergeCell ref="G9:H9"/>
    <mergeCell ref="B11:L11"/>
    <mergeCell ref="A13:AH13"/>
    <mergeCell ref="AL13:AT13"/>
    <mergeCell ref="B5:H5"/>
    <mergeCell ref="C6:H6"/>
    <mergeCell ref="C7:H7"/>
    <mergeCell ref="C8:D8"/>
    <mergeCell ref="E8:F8"/>
    <mergeCell ref="G8:H8"/>
    <mergeCell ref="C17:C20"/>
    <mergeCell ref="D17:D20"/>
    <mergeCell ref="E17:E20"/>
    <mergeCell ref="F17:F20"/>
    <mergeCell ref="AU13:BB14"/>
    <mergeCell ref="BF13:BL14"/>
    <mergeCell ref="BM13:BQ14"/>
    <mergeCell ref="M14:O14"/>
    <mergeCell ref="P14:AK14"/>
    <mergeCell ref="AI15:AK15"/>
    <mergeCell ref="AO15:AP15"/>
    <mergeCell ref="AQ15:AR15"/>
    <mergeCell ref="BF15:BG15"/>
    <mergeCell ref="BH15:BI15"/>
    <mergeCell ref="O17:O20"/>
    <mergeCell ref="P17:P20"/>
    <mergeCell ref="Q17:Q20"/>
    <mergeCell ref="R17:R20"/>
    <mergeCell ref="G17:G20"/>
    <mergeCell ref="H17:H20"/>
    <mergeCell ref="I17:I20"/>
    <mergeCell ref="J17:J20"/>
    <mergeCell ref="BK17:BK20"/>
    <mergeCell ref="BL17:BL20"/>
    <mergeCell ref="A21:A24"/>
    <mergeCell ref="B21:B24"/>
    <mergeCell ref="C21:C24"/>
    <mergeCell ref="D21:D24"/>
    <mergeCell ref="E21:E24"/>
    <mergeCell ref="AQ17:AQ20"/>
    <mergeCell ref="AR17:AR20"/>
    <mergeCell ref="AS17:AS20"/>
    <mergeCell ref="AT17:AT20"/>
    <mergeCell ref="A17:A20"/>
    <mergeCell ref="B17:B20"/>
    <mergeCell ref="F21:F24"/>
    <mergeCell ref="G21:G24"/>
    <mergeCell ref="H21:H24"/>
    <mergeCell ref="I21:I24"/>
    <mergeCell ref="K21:K24"/>
    <mergeCell ref="L21:L24"/>
    <mergeCell ref="S21:S24"/>
    <mergeCell ref="T21:T24"/>
    <mergeCell ref="U21:U24"/>
    <mergeCell ref="V21:V24"/>
    <mergeCell ref="W21:W24"/>
    <mergeCell ref="X21:X24"/>
    <mergeCell ref="M21:M24"/>
    <mergeCell ref="AK17:AK20"/>
    <mergeCell ref="AL17:AL20"/>
    <mergeCell ref="AM17:AM20"/>
    <mergeCell ref="AN17:AN20"/>
    <mergeCell ref="AO17:AO20"/>
    <mergeCell ref="AP17:AP20"/>
    <mergeCell ref="AE17:AE20"/>
    <mergeCell ref="AF17:AF20"/>
    <mergeCell ref="AG17:AG20"/>
    <mergeCell ref="K17:K20"/>
    <mergeCell ref="L17:L20"/>
    <mergeCell ref="BI17:BI20"/>
    <mergeCell ref="BJ17:BJ20"/>
    <mergeCell ref="AJ17:AJ20"/>
    <mergeCell ref="Y17:Y20"/>
    <mergeCell ref="Z17:Z20"/>
    <mergeCell ref="AA17:AA20"/>
    <mergeCell ref="AB17:AB20"/>
    <mergeCell ref="AC17:AC20"/>
    <mergeCell ref="AD17:AD20"/>
    <mergeCell ref="AH17:AH20"/>
    <mergeCell ref="AI17:AI20"/>
    <mergeCell ref="BH17:BH20"/>
    <mergeCell ref="S17:S20"/>
    <mergeCell ref="T17:T20"/>
    <mergeCell ref="U17:U20"/>
    <mergeCell ref="V17:V20"/>
    <mergeCell ref="W17:W20"/>
    <mergeCell ref="X17:X20"/>
    <mergeCell ref="M17:M20"/>
    <mergeCell ref="N17:N20"/>
    <mergeCell ref="BF17:BF20"/>
    <mergeCell ref="BG17:BG20"/>
    <mergeCell ref="N21:N24"/>
    <mergeCell ref="O21:O24"/>
    <mergeCell ref="P21:P24"/>
    <mergeCell ref="Q21:Q24"/>
    <mergeCell ref="R21:R24"/>
    <mergeCell ref="AG21:AG24"/>
    <mergeCell ref="AH21:AH24"/>
    <mergeCell ref="AI21:AI24"/>
    <mergeCell ref="AJ21:AJ24"/>
    <mergeCell ref="Y21:Y24"/>
    <mergeCell ref="Z21:Z24"/>
    <mergeCell ref="AA21:AA24"/>
    <mergeCell ref="AB21:AB24"/>
    <mergeCell ref="AC21:AC24"/>
    <mergeCell ref="AD21:AD24"/>
    <mergeCell ref="BH21:BH24"/>
    <mergeCell ref="BI21:BI24"/>
    <mergeCell ref="BJ21:BJ24"/>
    <mergeCell ref="BK21:BK24"/>
    <mergeCell ref="BL21:BL24"/>
    <mergeCell ref="A25:A28"/>
    <mergeCell ref="B25:B28"/>
    <mergeCell ref="C25:C28"/>
    <mergeCell ref="D25:D28"/>
    <mergeCell ref="E25:E28"/>
    <mergeCell ref="AQ21:AQ24"/>
    <mergeCell ref="AR21:AR24"/>
    <mergeCell ref="AS21:AS24"/>
    <mergeCell ref="AT21:AT24"/>
    <mergeCell ref="BF21:BF24"/>
    <mergeCell ref="BG21:BG24"/>
    <mergeCell ref="AK21:AK24"/>
    <mergeCell ref="AL21:AL24"/>
    <mergeCell ref="AM21:AM24"/>
    <mergeCell ref="AN21:AN24"/>
    <mergeCell ref="AO21:AO24"/>
    <mergeCell ref="AP21:AP24"/>
    <mergeCell ref="AE21:AE24"/>
    <mergeCell ref="AF21:AF24"/>
    <mergeCell ref="L25:L28"/>
    <mergeCell ref="M25:M28"/>
    <mergeCell ref="N25:N28"/>
    <mergeCell ref="O25:O28"/>
    <mergeCell ref="P25:P28"/>
    <mergeCell ref="Q25:Q28"/>
    <mergeCell ref="F25:F28"/>
    <mergeCell ref="G25:G28"/>
    <mergeCell ref="H25:H28"/>
    <mergeCell ref="I25:I28"/>
    <mergeCell ref="J25:J28"/>
    <mergeCell ref="K25:K28"/>
    <mergeCell ref="X25:X28"/>
    <mergeCell ref="Y25:Y28"/>
    <mergeCell ref="Z25:Z28"/>
    <mergeCell ref="AA25:AA28"/>
    <mergeCell ref="AB25:AB28"/>
    <mergeCell ref="AC25:AC28"/>
    <mergeCell ref="R25:R28"/>
    <mergeCell ref="S25:S28"/>
    <mergeCell ref="T25:T28"/>
    <mergeCell ref="U25:U28"/>
    <mergeCell ref="V25:V28"/>
    <mergeCell ref="W25:W28"/>
    <mergeCell ref="AJ25:AJ28"/>
    <mergeCell ref="AK25:AK28"/>
    <mergeCell ref="AL25:AL28"/>
    <mergeCell ref="AM25:AM28"/>
    <mergeCell ref="AN25:AN28"/>
    <mergeCell ref="AO25:AO28"/>
    <mergeCell ref="AD25:AD28"/>
    <mergeCell ref="AE25:AE28"/>
    <mergeCell ref="AF25:AF28"/>
    <mergeCell ref="AG25:AG28"/>
    <mergeCell ref="AH25:AH28"/>
    <mergeCell ref="AI25:AI28"/>
    <mergeCell ref="BG25:BG28"/>
    <mergeCell ref="BH25:BH28"/>
    <mergeCell ref="BI25:BI28"/>
    <mergeCell ref="BJ25:BJ28"/>
    <mergeCell ref="BK25:BK28"/>
    <mergeCell ref="BL25:BL28"/>
    <mergeCell ref="AP25:AP28"/>
    <mergeCell ref="AQ25:AQ28"/>
    <mergeCell ref="AR25:AR28"/>
    <mergeCell ref="AS25:AS28"/>
    <mergeCell ref="AT25:AT28"/>
    <mergeCell ref="BF25:BF28"/>
    <mergeCell ref="G29:G32"/>
    <mergeCell ref="H29:H32"/>
    <mergeCell ref="I29:I32"/>
    <mergeCell ref="J29:J32"/>
    <mergeCell ref="K29:K32"/>
    <mergeCell ref="L29:L32"/>
    <mergeCell ref="A29:A32"/>
    <mergeCell ref="B29:B32"/>
    <mergeCell ref="C29:C32"/>
    <mergeCell ref="D29:D32"/>
    <mergeCell ref="E29:E32"/>
    <mergeCell ref="F29:F32"/>
    <mergeCell ref="S29:S32"/>
    <mergeCell ref="T29:T32"/>
    <mergeCell ref="U29:U32"/>
    <mergeCell ref="V29:V32"/>
    <mergeCell ref="W29:W32"/>
    <mergeCell ref="X29:X32"/>
    <mergeCell ref="M29:M32"/>
    <mergeCell ref="N29:N32"/>
    <mergeCell ref="O29:O32"/>
    <mergeCell ref="P29:P32"/>
    <mergeCell ref="Q29:Q32"/>
    <mergeCell ref="R29:R32"/>
    <mergeCell ref="AG29:AG32"/>
    <mergeCell ref="AH29:AH32"/>
    <mergeCell ref="AI29:AI32"/>
    <mergeCell ref="AJ29:AJ32"/>
    <mergeCell ref="Y29:Y32"/>
    <mergeCell ref="Z29:Z32"/>
    <mergeCell ref="AA29:AA32"/>
    <mergeCell ref="AB29:AB32"/>
    <mergeCell ref="AC29:AC32"/>
    <mergeCell ref="AD29:AD32"/>
    <mergeCell ref="BH29:BH32"/>
    <mergeCell ref="BI29:BI32"/>
    <mergeCell ref="BJ29:BJ32"/>
    <mergeCell ref="BK29:BK32"/>
    <mergeCell ref="BL29:BL32"/>
    <mergeCell ref="A33:A36"/>
    <mergeCell ref="B33:B36"/>
    <mergeCell ref="C33:C36"/>
    <mergeCell ref="D33:D36"/>
    <mergeCell ref="E33:E36"/>
    <mergeCell ref="AQ29:AQ32"/>
    <mergeCell ref="AR29:AR32"/>
    <mergeCell ref="AS29:AS32"/>
    <mergeCell ref="AT29:AT32"/>
    <mergeCell ref="BF29:BF32"/>
    <mergeCell ref="BG29:BG32"/>
    <mergeCell ref="AK29:AK32"/>
    <mergeCell ref="AL29:AL32"/>
    <mergeCell ref="AM29:AM32"/>
    <mergeCell ref="AN29:AN32"/>
    <mergeCell ref="AO29:AO32"/>
    <mergeCell ref="AP29:AP32"/>
    <mergeCell ref="AE29:AE32"/>
    <mergeCell ref="AF29:AF32"/>
    <mergeCell ref="L33:L36"/>
    <mergeCell ref="M33:M36"/>
    <mergeCell ref="N33:N36"/>
    <mergeCell ref="O33:O36"/>
    <mergeCell ref="P33:P36"/>
    <mergeCell ref="Q33:Q36"/>
    <mergeCell ref="F33:F36"/>
    <mergeCell ref="G33:G36"/>
    <mergeCell ref="H33:H36"/>
    <mergeCell ref="I33:I36"/>
    <mergeCell ref="J33:J36"/>
    <mergeCell ref="K33:K36"/>
    <mergeCell ref="X33:X36"/>
    <mergeCell ref="Y33:Y36"/>
    <mergeCell ref="Z33:Z36"/>
    <mergeCell ref="AA33:AA36"/>
    <mergeCell ref="AB33:AB36"/>
    <mergeCell ref="AC33:AC36"/>
    <mergeCell ref="R33:R36"/>
    <mergeCell ref="S33:S36"/>
    <mergeCell ref="T33:T36"/>
    <mergeCell ref="U33:U36"/>
    <mergeCell ref="V33:V36"/>
    <mergeCell ref="W33:W36"/>
    <mergeCell ref="AJ33:AJ36"/>
    <mergeCell ref="AK33:AK36"/>
    <mergeCell ref="AL33:AL36"/>
    <mergeCell ref="AM33:AM36"/>
    <mergeCell ref="AN33:AN36"/>
    <mergeCell ref="AO33:AO36"/>
    <mergeCell ref="AD33:AD36"/>
    <mergeCell ref="AE33:AE36"/>
    <mergeCell ref="AF33:AF36"/>
    <mergeCell ref="AG33:AG36"/>
    <mergeCell ref="AH33:AH36"/>
    <mergeCell ref="AI33:AI36"/>
    <mergeCell ref="BG33:BG36"/>
    <mergeCell ref="BH33:BH36"/>
    <mergeCell ref="BI33:BI36"/>
    <mergeCell ref="BJ33:BJ36"/>
    <mergeCell ref="BK33:BK36"/>
    <mergeCell ref="BL33:BL36"/>
    <mergeCell ref="AP33:AP36"/>
    <mergeCell ref="AQ33:AQ36"/>
    <mergeCell ref="AR33:AR36"/>
    <mergeCell ref="AS33:AS36"/>
    <mergeCell ref="AT33:AT36"/>
    <mergeCell ref="BF33:BF36"/>
    <mergeCell ref="G37:G40"/>
    <mergeCell ref="H37:H40"/>
    <mergeCell ref="I37:I40"/>
    <mergeCell ref="J37:J40"/>
    <mergeCell ref="K37:K40"/>
    <mergeCell ref="L37:L40"/>
    <mergeCell ref="A37:A40"/>
    <mergeCell ref="B37:B40"/>
    <mergeCell ref="C37:C40"/>
    <mergeCell ref="D37:D40"/>
    <mergeCell ref="E37:E40"/>
    <mergeCell ref="F37:F40"/>
    <mergeCell ref="S37:S40"/>
    <mergeCell ref="T37:T40"/>
    <mergeCell ref="U37:U40"/>
    <mergeCell ref="V37:V40"/>
    <mergeCell ref="W37:W40"/>
    <mergeCell ref="X37:X40"/>
    <mergeCell ref="M37:M40"/>
    <mergeCell ref="N37:N40"/>
    <mergeCell ref="O37:O40"/>
    <mergeCell ref="P37:P40"/>
    <mergeCell ref="Q37:Q40"/>
    <mergeCell ref="R37:R40"/>
    <mergeCell ref="AG37:AG40"/>
    <mergeCell ref="AH37:AH40"/>
    <mergeCell ref="AI37:AI40"/>
    <mergeCell ref="AJ37:AJ40"/>
    <mergeCell ref="Y37:Y40"/>
    <mergeCell ref="Z37:Z40"/>
    <mergeCell ref="AA37:AA40"/>
    <mergeCell ref="AB37:AB40"/>
    <mergeCell ref="AC37:AC40"/>
    <mergeCell ref="AD37:AD40"/>
    <mergeCell ref="BH37:BH40"/>
    <mergeCell ref="BI37:BI40"/>
    <mergeCell ref="BJ37:BJ40"/>
    <mergeCell ref="BK37:BK40"/>
    <mergeCell ref="BL37:BL40"/>
    <mergeCell ref="A41:A44"/>
    <mergeCell ref="B41:B44"/>
    <mergeCell ref="C41:C44"/>
    <mergeCell ref="D41:D44"/>
    <mergeCell ref="E41:E44"/>
    <mergeCell ref="AQ37:AQ40"/>
    <mergeCell ref="AR37:AR40"/>
    <mergeCell ref="AS37:AS40"/>
    <mergeCell ref="AT37:AT40"/>
    <mergeCell ref="BF37:BF40"/>
    <mergeCell ref="BG37:BG40"/>
    <mergeCell ref="AK37:AK40"/>
    <mergeCell ref="AL37:AL40"/>
    <mergeCell ref="AM37:AM40"/>
    <mergeCell ref="AN37:AN40"/>
    <mergeCell ref="AO37:AO40"/>
    <mergeCell ref="AP37:AP40"/>
    <mergeCell ref="AE37:AE40"/>
    <mergeCell ref="AF37:AF40"/>
    <mergeCell ref="L41:L44"/>
    <mergeCell ref="M41:M44"/>
    <mergeCell ref="N41:N44"/>
    <mergeCell ref="O41:O44"/>
    <mergeCell ref="P41:P44"/>
    <mergeCell ref="Q41:Q44"/>
    <mergeCell ref="F41:F44"/>
    <mergeCell ref="G41:G44"/>
    <mergeCell ref="H41:H44"/>
    <mergeCell ref="I41:I44"/>
    <mergeCell ref="J41:J44"/>
    <mergeCell ref="K41:K44"/>
    <mergeCell ref="X41:X44"/>
    <mergeCell ref="Y41:Y44"/>
    <mergeCell ref="Z41:Z44"/>
    <mergeCell ref="AA41:AA44"/>
    <mergeCell ref="AB41:AB44"/>
    <mergeCell ref="AC41:AC44"/>
    <mergeCell ref="R41:R44"/>
    <mergeCell ref="S41:S44"/>
    <mergeCell ref="T41:T44"/>
    <mergeCell ref="U41:U44"/>
    <mergeCell ref="V41:V44"/>
    <mergeCell ref="W41:W44"/>
    <mergeCell ref="AJ41:AJ44"/>
    <mergeCell ref="AK41:AK44"/>
    <mergeCell ref="AL41:AL44"/>
    <mergeCell ref="AM41:AM44"/>
    <mergeCell ref="AN41:AN44"/>
    <mergeCell ref="AO41:AO44"/>
    <mergeCell ref="AD41:AD44"/>
    <mergeCell ref="AE41:AE44"/>
    <mergeCell ref="AF41:AF44"/>
    <mergeCell ref="AG41:AG44"/>
    <mergeCell ref="AH41:AH44"/>
    <mergeCell ref="AI41:AI44"/>
    <mergeCell ref="BG41:BG44"/>
    <mergeCell ref="BH41:BH44"/>
    <mergeCell ref="BI41:BI44"/>
    <mergeCell ref="BJ41:BJ44"/>
    <mergeCell ref="BK41:BK44"/>
    <mergeCell ref="BL41:BL44"/>
    <mergeCell ref="AP41:AP44"/>
    <mergeCell ref="AQ41:AQ44"/>
    <mergeCell ref="AR41:AR44"/>
    <mergeCell ref="AS41:AS44"/>
    <mergeCell ref="AT41:AT44"/>
    <mergeCell ref="BF41:BF44"/>
    <mergeCell ref="G45:G48"/>
    <mergeCell ref="H45:H48"/>
    <mergeCell ref="I45:I48"/>
    <mergeCell ref="J45:J48"/>
    <mergeCell ref="K45:K48"/>
    <mergeCell ref="L45:L48"/>
    <mergeCell ref="A45:A48"/>
    <mergeCell ref="B45:B48"/>
    <mergeCell ref="C45:C48"/>
    <mergeCell ref="D45:D48"/>
    <mergeCell ref="E45:E48"/>
    <mergeCell ref="F45:F48"/>
    <mergeCell ref="S45:S48"/>
    <mergeCell ref="T45:T48"/>
    <mergeCell ref="U45:U48"/>
    <mergeCell ref="V45:V48"/>
    <mergeCell ref="W45:W48"/>
    <mergeCell ref="X45:X48"/>
    <mergeCell ref="M45:M48"/>
    <mergeCell ref="N45:N48"/>
    <mergeCell ref="O45:O48"/>
    <mergeCell ref="P45:P48"/>
    <mergeCell ref="Q45:Q48"/>
    <mergeCell ref="R45:R48"/>
    <mergeCell ref="AG45:AG48"/>
    <mergeCell ref="AH45:AH48"/>
    <mergeCell ref="AI45:AI48"/>
    <mergeCell ref="AJ45:AJ48"/>
    <mergeCell ref="Y45:Y48"/>
    <mergeCell ref="Z45:Z48"/>
    <mergeCell ref="AA45:AA48"/>
    <mergeCell ref="AB45:AB48"/>
    <mergeCell ref="AC45:AC48"/>
    <mergeCell ref="AD45:AD48"/>
    <mergeCell ref="BH45:BH48"/>
    <mergeCell ref="BI45:BI48"/>
    <mergeCell ref="BJ45:BJ48"/>
    <mergeCell ref="BK45:BK48"/>
    <mergeCell ref="BL45:BL48"/>
    <mergeCell ref="A49:A52"/>
    <mergeCell ref="B49:B52"/>
    <mergeCell ref="C49:C52"/>
    <mergeCell ref="D49:D52"/>
    <mergeCell ref="E49:E52"/>
    <mergeCell ref="AQ45:AQ48"/>
    <mergeCell ref="AR45:AR48"/>
    <mergeCell ref="AS45:AS48"/>
    <mergeCell ref="AT45:AT48"/>
    <mergeCell ref="BF45:BF48"/>
    <mergeCell ref="BG45:BG48"/>
    <mergeCell ref="AK45:AK48"/>
    <mergeCell ref="AL45:AL48"/>
    <mergeCell ref="AM45:AM48"/>
    <mergeCell ref="AN45:AN48"/>
    <mergeCell ref="AO45:AO48"/>
    <mergeCell ref="AP45:AP48"/>
    <mergeCell ref="AE45:AE48"/>
    <mergeCell ref="AF45:AF48"/>
    <mergeCell ref="L49:L52"/>
    <mergeCell ref="M49:M52"/>
    <mergeCell ref="N49:N52"/>
    <mergeCell ref="O49:O52"/>
    <mergeCell ref="P49:P52"/>
    <mergeCell ref="Q49:Q52"/>
    <mergeCell ref="F49:F52"/>
    <mergeCell ref="G49:G52"/>
    <mergeCell ref="H49:H52"/>
    <mergeCell ref="I49:I52"/>
    <mergeCell ref="J49:J52"/>
    <mergeCell ref="K49:K52"/>
    <mergeCell ref="AA49:AA52"/>
    <mergeCell ref="AB49:AB52"/>
    <mergeCell ref="AC49:AC52"/>
    <mergeCell ref="R49:R52"/>
    <mergeCell ref="S49:S52"/>
    <mergeCell ref="T49:T52"/>
    <mergeCell ref="U49:U52"/>
    <mergeCell ref="V49:V52"/>
    <mergeCell ref="W49:W52"/>
    <mergeCell ref="BJ49:BJ52"/>
    <mergeCell ref="BK49:BK52"/>
    <mergeCell ref="BL49:BL52"/>
    <mergeCell ref="AP49:AP52"/>
    <mergeCell ref="AQ49:AQ52"/>
    <mergeCell ref="AR49:AR52"/>
    <mergeCell ref="AS49:AS52"/>
    <mergeCell ref="AT49:AT52"/>
    <mergeCell ref="BF49:BF52"/>
    <mergeCell ref="A53:A56"/>
    <mergeCell ref="B53:B56"/>
    <mergeCell ref="C53:C56"/>
    <mergeCell ref="D53:D56"/>
    <mergeCell ref="E53:E56"/>
    <mergeCell ref="F53:F56"/>
    <mergeCell ref="BG49:BG52"/>
    <mergeCell ref="BH49:BH52"/>
    <mergeCell ref="BI49:BI52"/>
    <mergeCell ref="AJ49:AJ52"/>
    <mergeCell ref="AK49:AK52"/>
    <mergeCell ref="AL49:AL52"/>
    <mergeCell ref="AM49:AM52"/>
    <mergeCell ref="AN49:AN52"/>
    <mergeCell ref="AO49:AO52"/>
    <mergeCell ref="AD49:AD52"/>
    <mergeCell ref="AE49:AE52"/>
    <mergeCell ref="AF49:AF52"/>
    <mergeCell ref="AG49:AG52"/>
    <mergeCell ref="AH49:AH52"/>
    <mergeCell ref="AI49:AI52"/>
    <mergeCell ref="X49:X52"/>
    <mergeCell ref="Y49:Y52"/>
    <mergeCell ref="Z49:Z52"/>
    <mergeCell ref="M53:M56"/>
    <mergeCell ref="N53:N56"/>
    <mergeCell ref="O53:O56"/>
    <mergeCell ref="P53:P56"/>
    <mergeCell ref="Q53:Q56"/>
    <mergeCell ref="R53:R56"/>
    <mergeCell ref="G53:G56"/>
    <mergeCell ref="H53:H56"/>
    <mergeCell ref="I53:I56"/>
    <mergeCell ref="J53:J56"/>
    <mergeCell ref="K53:K56"/>
    <mergeCell ref="L53:L56"/>
    <mergeCell ref="Y53:Y56"/>
    <mergeCell ref="Z53:Z56"/>
    <mergeCell ref="AA53:AA56"/>
    <mergeCell ref="AB53:AB56"/>
    <mergeCell ref="AC53:AC56"/>
    <mergeCell ref="AD53:AD56"/>
    <mergeCell ref="S53:S56"/>
    <mergeCell ref="T53:T56"/>
    <mergeCell ref="U53:U56"/>
    <mergeCell ref="V53:V56"/>
    <mergeCell ref="W53:W56"/>
    <mergeCell ref="X53:X56"/>
    <mergeCell ref="AK53:AK56"/>
    <mergeCell ref="AL53:AL56"/>
    <mergeCell ref="AM53:AM56"/>
    <mergeCell ref="AN53:AN56"/>
    <mergeCell ref="AO53:AO56"/>
    <mergeCell ref="AP53:AP56"/>
    <mergeCell ref="AE53:AE56"/>
    <mergeCell ref="AF53:AF56"/>
    <mergeCell ref="AG53:AG56"/>
    <mergeCell ref="AH53:AH56"/>
    <mergeCell ref="AI53:AI56"/>
    <mergeCell ref="AJ53:AJ56"/>
    <mergeCell ref="BH53:BH56"/>
    <mergeCell ref="BI53:BI56"/>
    <mergeCell ref="BJ53:BJ56"/>
    <mergeCell ref="BK53:BK56"/>
    <mergeCell ref="BL53:BL56"/>
    <mergeCell ref="AQ53:AQ56"/>
    <mergeCell ref="AR53:AR56"/>
    <mergeCell ref="AS53:AS56"/>
    <mergeCell ref="AT53:AT56"/>
    <mergeCell ref="BF53:BF56"/>
    <mergeCell ref="BG53:BG56"/>
  </mergeCells>
  <conditionalFormatting sqref="AP17:AP56">
    <cfRule type="cellIs" dxfId="1018" priority="1" operator="equal">
      <formula>"Seguro"</formula>
    </cfRule>
    <cfRule type="cellIs" dxfId="1017" priority="2" operator="equal">
      <formula>"Probable"</formula>
    </cfRule>
    <cfRule type="cellIs" dxfId="1016" priority="3" operator="equal">
      <formula>"Posible"</formula>
    </cfRule>
    <cfRule type="cellIs" dxfId="1015" priority="4" operator="equal">
      <formula>"Improbable"</formula>
    </cfRule>
    <cfRule type="cellIs" dxfId="1014" priority="5" operator="equal">
      <formula>"Rara Vez"</formula>
    </cfRule>
    <cfRule type="cellIs" dxfId="1013" priority="6" operator="equal">
      <formula>"Muy Alta"</formula>
    </cfRule>
    <cfRule type="cellIs" dxfId="1012" priority="7" operator="equal">
      <formula>"Alta"</formula>
    </cfRule>
    <cfRule type="cellIs" dxfId="1011" priority="8" operator="equal">
      <formula>"Media"</formula>
    </cfRule>
    <cfRule type="cellIs" dxfId="1010" priority="9" operator="equal">
      <formula>"Baja"</formula>
    </cfRule>
    <cfRule type="cellIs" dxfId="1009" priority="10" operator="equal">
      <formula>"Muy Baja"</formula>
    </cfRule>
  </conditionalFormatting>
  <conditionalFormatting sqref="AR17:AR56">
    <cfRule type="cellIs" dxfId="1008" priority="38" operator="equal">
      <formula>"Insignificante"</formula>
    </cfRule>
    <cfRule type="cellIs" dxfId="1007" priority="34" operator="equal">
      <formula>"Catastrófico"</formula>
    </cfRule>
    <cfRule type="cellIs" dxfId="1006" priority="35" operator="equal">
      <formula>"Mayor"</formula>
    </cfRule>
    <cfRule type="cellIs" dxfId="1005" priority="36" operator="equal">
      <formula>"Moderado"</formula>
    </cfRule>
    <cfRule type="cellIs" dxfId="1004" priority="37" operator="equal">
      <formula>"Menor"</formula>
    </cfRule>
  </conditionalFormatting>
  <conditionalFormatting sqref="AT17">
    <cfRule type="containsText" dxfId="1003" priority="42" operator="containsText" text="EXTREMO">
      <formula>NOT(ISERROR(SEARCH("EXTREMO",AT17)))</formula>
    </cfRule>
    <cfRule type="containsText" dxfId="1002" priority="41" operator="containsText" text="ALTO">
      <formula>NOT(ISERROR(SEARCH("ALTO",AT17)))</formula>
    </cfRule>
    <cfRule type="containsText" dxfId="1001" priority="40" operator="containsText" text="MODERADO">
      <formula>NOT(ISERROR(SEARCH("MODERADO",AT17)))</formula>
    </cfRule>
    <cfRule type="containsText" dxfId="1000" priority="39" operator="containsText" text="BAJO">
      <formula>NOT(ISERROR(SEARCH("BAJO",AT17)))</formula>
    </cfRule>
  </conditionalFormatting>
  <conditionalFormatting sqref="AT21">
    <cfRule type="containsText" dxfId="999" priority="117" operator="containsText" text="ALTO">
      <formula>NOT(ISERROR(SEARCH("ALTO",AT21)))</formula>
    </cfRule>
    <cfRule type="containsText" dxfId="998" priority="116" operator="containsText" text="MODERADO">
      <formula>NOT(ISERROR(SEARCH("MODERADO",AT21)))</formula>
    </cfRule>
    <cfRule type="containsText" dxfId="997" priority="115" operator="containsText" text="BAJO">
      <formula>NOT(ISERROR(SEARCH("BAJO",AT21)))</formula>
    </cfRule>
    <cfRule type="containsText" dxfId="996" priority="118" operator="containsText" text="EXTREMO">
      <formula>NOT(ISERROR(SEARCH("EXTREMO",AT21)))</formula>
    </cfRule>
  </conditionalFormatting>
  <conditionalFormatting sqref="AT25">
    <cfRule type="containsText" dxfId="995" priority="110" operator="containsText" text="EXTREMO">
      <formula>NOT(ISERROR(SEARCH("EXTREMO",AT25)))</formula>
    </cfRule>
    <cfRule type="containsText" dxfId="994" priority="109" operator="containsText" text="ALTO">
      <formula>NOT(ISERROR(SEARCH("ALTO",AT25)))</formula>
    </cfRule>
    <cfRule type="containsText" dxfId="993" priority="108" operator="containsText" text="MODERADO">
      <formula>NOT(ISERROR(SEARCH("MODERADO",AT25)))</formula>
    </cfRule>
    <cfRule type="containsText" dxfId="992" priority="107" operator="containsText" text="BAJO">
      <formula>NOT(ISERROR(SEARCH("BAJO",AT25)))</formula>
    </cfRule>
  </conditionalFormatting>
  <conditionalFormatting sqref="AT29">
    <cfRule type="containsText" dxfId="991" priority="101" operator="containsText" text="ALTO">
      <formula>NOT(ISERROR(SEARCH("ALTO",AT29)))</formula>
    </cfRule>
    <cfRule type="containsText" dxfId="990" priority="102" operator="containsText" text="EXTREMO">
      <formula>NOT(ISERROR(SEARCH("EXTREMO",AT29)))</formula>
    </cfRule>
    <cfRule type="containsText" dxfId="989" priority="100" operator="containsText" text="MODERADO">
      <formula>NOT(ISERROR(SEARCH("MODERADO",AT29)))</formula>
    </cfRule>
    <cfRule type="containsText" dxfId="988" priority="99" operator="containsText" text="BAJO">
      <formula>NOT(ISERROR(SEARCH("BAJO",AT29)))</formula>
    </cfRule>
  </conditionalFormatting>
  <conditionalFormatting sqref="AT33">
    <cfRule type="containsText" dxfId="987" priority="93" operator="containsText" text="ALTO">
      <formula>NOT(ISERROR(SEARCH("ALTO",AT33)))</formula>
    </cfRule>
    <cfRule type="containsText" dxfId="986" priority="92" operator="containsText" text="MODERADO">
      <formula>NOT(ISERROR(SEARCH("MODERADO",AT33)))</formula>
    </cfRule>
    <cfRule type="containsText" dxfId="985" priority="91" operator="containsText" text="BAJO">
      <formula>NOT(ISERROR(SEARCH("BAJO",AT33)))</formula>
    </cfRule>
    <cfRule type="containsText" dxfId="984" priority="94" operator="containsText" text="EXTREMO">
      <formula>NOT(ISERROR(SEARCH("EXTREMO",AT33)))</formula>
    </cfRule>
  </conditionalFormatting>
  <conditionalFormatting sqref="AT37">
    <cfRule type="containsText" dxfId="983" priority="86" operator="containsText" text="EXTREMO">
      <formula>NOT(ISERROR(SEARCH("EXTREMO",AT37)))</formula>
    </cfRule>
    <cfRule type="containsText" dxfId="982" priority="85" operator="containsText" text="ALTO">
      <formula>NOT(ISERROR(SEARCH("ALTO",AT37)))</formula>
    </cfRule>
    <cfRule type="containsText" dxfId="981" priority="83" operator="containsText" text="BAJO">
      <formula>NOT(ISERROR(SEARCH("BAJO",AT37)))</formula>
    </cfRule>
    <cfRule type="containsText" dxfId="980" priority="84" operator="containsText" text="MODERADO">
      <formula>NOT(ISERROR(SEARCH("MODERADO",AT37)))</formula>
    </cfRule>
  </conditionalFormatting>
  <conditionalFormatting sqref="AT41">
    <cfRule type="containsText" dxfId="979" priority="78" operator="containsText" text="EXTREMO">
      <formula>NOT(ISERROR(SEARCH("EXTREMO",AT41)))</formula>
    </cfRule>
    <cfRule type="containsText" dxfId="978" priority="75" operator="containsText" text="BAJO">
      <formula>NOT(ISERROR(SEARCH("BAJO",AT41)))</formula>
    </cfRule>
    <cfRule type="containsText" dxfId="977" priority="77" operator="containsText" text="ALTO">
      <formula>NOT(ISERROR(SEARCH("ALTO",AT41)))</formula>
    </cfRule>
    <cfRule type="containsText" dxfId="976" priority="76" operator="containsText" text="MODERADO">
      <formula>NOT(ISERROR(SEARCH("MODERADO",AT41)))</formula>
    </cfRule>
  </conditionalFormatting>
  <conditionalFormatting sqref="AT45">
    <cfRule type="containsText" dxfId="975" priority="69" operator="containsText" text="ALTO">
      <formula>NOT(ISERROR(SEARCH("ALTO",AT45)))</formula>
    </cfRule>
    <cfRule type="containsText" dxfId="974" priority="67" operator="containsText" text="BAJO">
      <formula>NOT(ISERROR(SEARCH("BAJO",AT45)))</formula>
    </cfRule>
    <cfRule type="containsText" dxfId="973" priority="68" operator="containsText" text="MODERADO">
      <formula>NOT(ISERROR(SEARCH("MODERADO",AT45)))</formula>
    </cfRule>
    <cfRule type="containsText" dxfId="972" priority="70" operator="containsText" text="EXTREMO">
      <formula>NOT(ISERROR(SEARCH("EXTREMO",AT45)))</formula>
    </cfRule>
  </conditionalFormatting>
  <conditionalFormatting sqref="AT49">
    <cfRule type="containsText" dxfId="971" priority="60" operator="containsText" text="MODERADO">
      <formula>NOT(ISERROR(SEARCH("MODERADO",AT49)))</formula>
    </cfRule>
    <cfRule type="containsText" dxfId="970" priority="59" operator="containsText" text="BAJO">
      <formula>NOT(ISERROR(SEARCH("BAJO",AT49)))</formula>
    </cfRule>
    <cfRule type="containsText" dxfId="969" priority="61" operator="containsText" text="ALTO">
      <formula>NOT(ISERROR(SEARCH("ALTO",AT49)))</formula>
    </cfRule>
    <cfRule type="containsText" dxfId="968" priority="62" operator="containsText" text="EXTREMO">
      <formula>NOT(ISERROR(SEARCH("EXTREMO",AT49)))</formula>
    </cfRule>
  </conditionalFormatting>
  <conditionalFormatting sqref="AT53">
    <cfRule type="containsText" dxfId="967" priority="54" operator="containsText" text="EXTREMO">
      <formula>NOT(ISERROR(SEARCH("EXTREMO",AT53)))</formula>
    </cfRule>
    <cfRule type="containsText" dxfId="966" priority="52" operator="containsText" text="MODERADO">
      <formula>NOT(ISERROR(SEARCH("MODERADO",AT53)))</formula>
    </cfRule>
    <cfRule type="containsText" dxfId="965" priority="51" operator="containsText" text="BAJO">
      <formula>NOT(ISERROR(SEARCH("BAJO",AT53)))</formula>
    </cfRule>
    <cfRule type="containsText" dxfId="964" priority="53" operator="containsText" text="ALTO">
      <formula>NOT(ISERROR(SEARCH("ALTO",AT53)))</formula>
    </cfRule>
  </conditionalFormatting>
  <conditionalFormatting sqref="BG17:BG56">
    <cfRule type="cellIs" dxfId="963" priority="11" operator="equal">
      <formula>"Seguro"</formula>
    </cfRule>
    <cfRule type="cellIs" dxfId="962" priority="12" operator="equal">
      <formula>"Probable"</formula>
    </cfRule>
    <cfRule type="cellIs" dxfId="961" priority="13" operator="equal">
      <formula>"Posible"</formula>
    </cfRule>
    <cfRule type="cellIs" dxfId="960" priority="14" operator="equal">
      <formula>"Improbable"</formula>
    </cfRule>
    <cfRule type="cellIs" dxfId="959" priority="15" operator="equal">
      <formula>"Rara Vez"</formula>
    </cfRule>
    <cfRule type="cellIs" dxfId="958" priority="17" operator="equal">
      <formula>"Alta"</formula>
    </cfRule>
    <cfRule type="cellIs" dxfId="957" priority="18" operator="equal">
      <formula>"Media"</formula>
    </cfRule>
    <cfRule type="cellIs" dxfId="956" priority="20" operator="equal">
      <formula>"Muy Baja"</formula>
    </cfRule>
    <cfRule type="cellIs" dxfId="955" priority="19" operator="equal">
      <formula>"Baja"</formula>
    </cfRule>
    <cfRule type="cellIs" dxfId="954" priority="16" operator="equal">
      <formula>"Muy Alta"</formula>
    </cfRule>
  </conditionalFormatting>
  <conditionalFormatting sqref="BI17:BI56">
    <cfRule type="cellIs" dxfId="953" priority="29" operator="equal">
      <formula>"Catastrófico"</formula>
    </cfRule>
    <cfRule type="cellIs" dxfId="952" priority="30" operator="equal">
      <formula>"Mayor"</formula>
    </cfRule>
    <cfRule type="cellIs" dxfId="951" priority="32" operator="equal">
      <formula>"Menor"</formula>
    </cfRule>
    <cfRule type="cellIs" dxfId="950" priority="31" operator="equal">
      <formula>"Moderado"</formula>
    </cfRule>
    <cfRule type="cellIs" dxfId="949" priority="33" operator="equal">
      <formula>"Insignificante"</formula>
    </cfRule>
  </conditionalFormatting>
  <conditionalFormatting sqref="BK17">
    <cfRule type="containsText" dxfId="948" priority="24" operator="containsText" text="EXTREMO">
      <formula>NOT(ISERROR(SEARCH("EXTREMO",BK17)))</formula>
    </cfRule>
    <cfRule type="containsText" dxfId="947" priority="23" operator="containsText" text="ALTO">
      <formula>NOT(ISERROR(SEARCH("ALTO",BK17)))</formula>
    </cfRule>
    <cfRule type="containsText" dxfId="946" priority="22" operator="containsText" text="MODERADO">
      <formula>NOT(ISERROR(SEARCH("MODERADO",BK17)))</formula>
    </cfRule>
    <cfRule type="containsText" dxfId="945" priority="21" operator="containsText" text="BAJO">
      <formula>NOT(ISERROR(SEARCH("BAJO",BK17)))</formula>
    </cfRule>
  </conditionalFormatting>
  <conditionalFormatting sqref="BK21 BK25 BK29 BK33 BK37 BK41 BK45 BK49 BK53">
    <cfRule type="containsText" dxfId="944" priority="45" operator="containsText" text="ALTO">
      <formula>NOT(ISERROR(SEARCH("ALTO",BK21)))</formula>
    </cfRule>
    <cfRule type="containsText" dxfId="943" priority="46" operator="containsText" text="EXTREMO">
      <formula>NOT(ISERROR(SEARCH("EXTREMO",BK21)))</formula>
    </cfRule>
    <cfRule type="containsText" dxfId="942" priority="43" operator="containsText" text="BAJO">
      <formula>NOT(ISERROR(SEARCH("BAJO",BK21)))</formula>
    </cfRule>
    <cfRule type="containsText" dxfId="941" priority="44" operator="containsText" text="MODERADO">
      <formula>NOT(ISERROR(SEARCH("MODERADO",BK21)))</formula>
    </cfRule>
  </conditionalFormatting>
  <conditionalFormatting sqref="BL17">
    <cfRule type="containsText" dxfId="940" priority="26" operator="containsText" text="RIESGO MODERADO">
      <formula>NOT(ISERROR(SEARCH("RIESGO MODERADO",BL17)))</formula>
    </cfRule>
    <cfRule type="containsText" dxfId="939" priority="25" operator="containsText" text="RIESGO BAJO">
      <formula>NOT(ISERROR(SEARCH("RIESGO BAJO",BL17)))</formula>
    </cfRule>
    <cfRule type="containsText" dxfId="938" priority="28" operator="containsText" text="RIESGO EXTREMO">
      <formula>NOT(ISERROR(SEARCH("RIESGO EXTREMO",BL17)))</formula>
    </cfRule>
    <cfRule type="containsText" dxfId="937" priority="27" operator="containsText" text="RIESGO ALTO">
      <formula>NOT(ISERROR(SEARCH("RIESGO ALTO",BL17)))</formula>
    </cfRule>
  </conditionalFormatting>
  <conditionalFormatting sqref="BL21">
    <cfRule type="containsText" dxfId="936" priority="113" operator="containsText" text="RIESGO ALTO">
      <formula>NOT(ISERROR(SEARCH("RIESGO ALTO",BL21)))</formula>
    </cfRule>
    <cfRule type="containsText" dxfId="935" priority="112" operator="containsText" text="RIESGO MODERADO">
      <formula>NOT(ISERROR(SEARCH("RIESGO MODERADO",BL21)))</formula>
    </cfRule>
    <cfRule type="containsText" dxfId="934" priority="111" operator="containsText" text="RIESGO BAJO">
      <formula>NOT(ISERROR(SEARCH("RIESGO BAJO",BL21)))</formula>
    </cfRule>
    <cfRule type="containsText" dxfId="933" priority="114" operator="containsText" text="RIESGO EXTREMO">
      <formula>NOT(ISERROR(SEARCH("RIESGO EXTREMO",BL21)))</formula>
    </cfRule>
  </conditionalFormatting>
  <conditionalFormatting sqref="BL25">
    <cfRule type="containsText" dxfId="932" priority="106" operator="containsText" text="RIESGO EXTREMO">
      <formula>NOT(ISERROR(SEARCH("RIESGO EXTREMO",BL25)))</formula>
    </cfRule>
    <cfRule type="containsText" dxfId="931" priority="105" operator="containsText" text="RIESGO ALTO">
      <formula>NOT(ISERROR(SEARCH("RIESGO ALTO",BL25)))</formula>
    </cfRule>
    <cfRule type="containsText" dxfId="930" priority="104" operator="containsText" text="RIESGO MODERADO">
      <formula>NOT(ISERROR(SEARCH("RIESGO MODERADO",BL25)))</formula>
    </cfRule>
    <cfRule type="containsText" dxfId="929" priority="103" operator="containsText" text="RIESGO BAJO">
      <formula>NOT(ISERROR(SEARCH("RIESGO BAJO",BL25)))</formula>
    </cfRule>
  </conditionalFormatting>
  <conditionalFormatting sqref="BL29">
    <cfRule type="containsText" dxfId="928" priority="96" operator="containsText" text="RIESGO MODERADO">
      <formula>NOT(ISERROR(SEARCH("RIESGO MODERADO",BL29)))</formula>
    </cfRule>
    <cfRule type="containsText" dxfId="927" priority="97" operator="containsText" text="RIESGO ALTO">
      <formula>NOT(ISERROR(SEARCH("RIESGO ALTO",BL29)))</formula>
    </cfRule>
    <cfRule type="containsText" dxfId="926" priority="98" operator="containsText" text="RIESGO EXTREMO">
      <formula>NOT(ISERROR(SEARCH("RIESGO EXTREMO",BL29)))</formula>
    </cfRule>
    <cfRule type="containsText" dxfId="925" priority="95" operator="containsText" text="RIESGO BAJO">
      <formula>NOT(ISERROR(SEARCH("RIESGO BAJO",BL29)))</formula>
    </cfRule>
  </conditionalFormatting>
  <conditionalFormatting sqref="BL33">
    <cfRule type="containsText" dxfId="924" priority="90" operator="containsText" text="RIESGO EXTREMO">
      <formula>NOT(ISERROR(SEARCH("RIESGO EXTREMO",BL33)))</formula>
    </cfRule>
    <cfRule type="containsText" dxfId="923" priority="87" operator="containsText" text="RIESGO BAJO">
      <formula>NOT(ISERROR(SEARCH("RIESGO BAJO",BL33)))</formula>
    </cfRule>
    <cfRule type="containsText" dxfId="922" priority="88" operator="containsText" text="RIESGO MODERADO">
      <formula>NOT(ISERROR(SEARCH("RIESGO MODERADO",BL33)))</formula>
    </cfRule>
    <cfRule type="containsText" dxfId="921" priority="89" operator="containsText" text="RIESGO ALTO">
      <formula>NOT(ISERROR(SEARCH("RIESGO ALTO",BL33)))</formula>
    </cfRule>
  </conditionalFormatting>
  <conditionalFormatting sqref="BL37">
    <cfRule type="containsText" dxfId="920" priority="79" operator="containsText" text="RIESGO BAJO">
      <formula>NOT(ISERROR(SEARCH("RIESGO BAJO",BL37)))</formula>
    </cfRule>
    <cfRule type="containsText" dxfId="919" priority="80" operator="containsText" text="RIESGO MODERADO">
      <formula>NOT(ISERROR(SEARCH("RIESGO MODERADO",BL37)))</formula>
    </cfRule>
    <cfRule type="containsText" dxfId="918" priority="81" operator="containsText" text="RIESGO ALTO">
      <formula>NOT(ISERROR(SEARCH("RIESGO ALTO",BL37)))</formula>
    </cfRule>
    <cfRule type="containsText" dxfId="917" priority="82" operator="containsText" text="RIESGO EXTREMO">
      <formula>NOT(ISERROR(SEARCH("RIESGO EXTREMO",BL37)))</formula>
    </cfRule>
  </conditionalFormatting>
  <conditionalFormatting sqref="BL41">
    <cfRule type="containsText" dxfId="916" priority="72" operator="containsText" text="RIESGO MODERADO">
      <formula>NOT(ISERROR(SEARCH("RIESGO MODERADO",BL41)))</formula>
    </cfRule>
    <cfRule type="containsText" dxfId="915" priority="73" operator="containsText" text="RIESGO ALTO">
      <formula>NOT(ISERROR(SEARCH("RIESGO ALTO",BL41)))</formula>
    </cfRule>
    <cfRule type="containsText" dxfId="914" priority="74" operator="containsText" text="RIESGO EXTREMO">
      <formula>NOT(ISERROR(SEARCH("RIESGO EXTREMO",BL41)))</formula>
    </cfRule>
    <cfRule type="containsText" dxfId="913" priority="71" operator="containsText" text="RIESGO BAJO">
      <formula>NOT(ISERROR(SEARCH("RIESGO BAJO",BL41)))</formula>
    </cfRule>
  </conditionalFormatting>
  <conditionalFormatting sqref="BL45">
    <cfRule type="containsText" dxfId="912" priority="66" operator="containsText" text="RIESGO EXTREMO">
      <formula>NOT(ISERROR(SEARCH("RIESGO EXTREMO",BL45)))</formula>
    </cfRule>
    <cfRule type="containsText" dxfId="911" priority="65" operator="containsText" text="RIESGO ALTO">
      <formula>NOT(ISERROR(SEARCH("RIESGO ALTO",BL45)))</formula>
    </cfRule>
    <cfRule type="containsText" dxfId="910" priority="64" operator="containsText" text="RIESGO MODERADO">
      <formula>NOT(ISERROR(SEARCH("RIESGO MODERADO",BL45)))</formula>
    </cfRule>
    <cfRule type="containsText" dxfId="909" priority="63" operator="containsText" text="RIESGO BAJO">
      <formula>NOT(ISERROR(SEARCH("RIESGO BAJO",BL45)))</formula>
    </cfRule>
  </conditionalFormatting>
  <conditionalFormatting sqref="BL49">
    <cfRule type="containsText" dxfId="908" priority="56" operator="containsText" text="RIESGO MODERADO">
      <formula>NOT(ISERROR(SEARCH("RIESGO MODERADO",BL49)))</formula>
    </cfRule>
    <cfRule type="containsText" dxfId="907" priority="57" operator="containsText" text="RIESGO ALTO">
      <formula>NOT(ISERROR(SEARCH("RIESGO ALTO",BL49)))</formula>
    </cfRule>
    <cfRule type="containsText" dxfId="906" priority="58" operator="containsText" text="RIESGO EXTREMO">
      <formula>NOT(ISERROR(SEARCH("RIESGO EXTREMO",BL49)))</formula>
    </cfRule>
    <cfRule type="containsText" dxfId="905" priority="55" operator="containsText" text="RIESGO BAJO">
      <formula>NOT(ISERROR(SEARCH("RIESGO BAJO",BL49)))</formula>
    </cfRule>
  </conditionalFormatting>
  <conditionalFormatting sqref="BL53">
    <cfRule type="containsText" dxfId="904" priority="48" operator="containsText" text="RIESGO MODERADO">
      <formula>NOT(ISERROR(SEARCH("RIESGO MODERADO",BL53)))</formula>
    </cfRule>
    <cfRule type="containsText" dxfId="903" priority="50" operator="containsText" text="RIESGO EXTREMO">
      <formula>NOT(ISERROR(SEARCH("RIESGO EXTREMO",BL53)))</formula>
    </cfRule>
    <cfRule type="containsText" dxfId="902" priority="47" operator="containsText" text="RIESGO BAJO">
      <formula>NOT(ISERROR(SEARCH("RIESGO BAJO",BL53)))</formula>
    </cfRule>
    <cfRule type="containsText" dxfId="901" priority="49" operator="containsText" text="RIESGO ALTO">
      <formula>NOT(ISERROR(SEARCH("RIESGO ALTO",BL53)))</formula>
    </cfRule>
  </conditionalFormatting>
  <dataValidations count="1">
    <dataValidation type="list" allowBlank="1" showInputMessage="1" showErrorMessage="1" sqref="G17:G56" xr:uid="{9BC11880-806F-4BDD-810B-D14848E3B9D4}">
      <formula1>INDIRECT(F17)</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F8F18-ED3B-46FA-AA31-37AE27C96CDB}">
  <dimension ref="A1:BQ135"/>
  <sheetViews>
    <sheetView showGridLines="0" zoomScale="83" zoomScaleNormal="83" workbookViewId="0">
      <selection activeCell="B9" sqref="B9:H9"/>
    </sheetView>
  </sheetViews>
  <sheetFormatPr baseColWidth="10" defaultColWidth="11.453125" defaultRowHeight="14.9" customHeight="1" zeroHeight="1" x14ac:dyDescent="0.35"/>
  <cols>
    <col min="1" max="1" width="21.81640625" style="198" customWidth="1"/>
    <col min="2" max="2" width="47.81640625" style="198" customWidth="1"/>
    <col min="3" max="3" width="22.81640625" style="198" customWidth="1"/>
    <col min="4" max="4" width="22.1796875" style="198" customWidth="1"/>
    <col min="5" max="5" width="59.54296875" style="198" customWidth="1"/>
    <col min="6" max="6" width="48.1796875" style="198" customWidth="1"/>
    <col min="7" max="9" width="19" style="198" customWidth="1"/>
    <col min="10" max="10" width="21.81640625" style="198" customWidth="1"/>
    <col min="11" max="11" width="41.81640625" style="198" customWidth="1"/>
    <col min="12" max="12" width="71.81640625" style="198" customWidth="1"/>
    <col min="13" max="15" width="22.453125" style="198" customWidth="1"/>
    <col min="16" max="34" width="16.453125" style="198" customWidth="1"/>
    <col min="35" max="37" width="16.453125" style="198" hidden="1" customWidth="1"/>
    <col min="38" max="38" width="21.81640625" style="198" customWidth="1"/>
    <col min="39" max="39" width="37.81640625" style="198" customWidth="1"/>
    <col min="40" max="40" width="16.453125" style="198" hidden="1" customWidth="1"/>
    <col min="41" max="41" width="15" style="198" customWidth="1"/>
    <col min="42" max="44" width="18.453125" style="198" customWidth="1"/>
    <col min="45" max="45" width="27.1796875" style="198" hidden="1" customWidth="1"/>
    <col min="46" max="46" width="15.81640625" style="198" customWidth="1"/>
    <col min="47" max="47" width="71.81640625" style="198" customWidth="1"/>
    <col min="48" max="48" width="35.81640625" style="198" customWidth="1"/>
    <col min="49" max="49" width="46.453125" style="198" customWidth="1"/>
    <col min="50" max="50" width="54.81640625" style="198" customWidth="1"/>
    <col min="51" max="51" width="26.1796875" style="198" customWidth="1"/>
    <col min="52" max="52" width="19.453125" style="198" customWidth="1"/>
    <col min="53" max="53" width="19.81640625" style="198" customWidth="1"/>
    <col min="54" max="54" width="16.1796875" style="198" customWidth="1"/>
    <col min="55" max="55" width="17.1796875" style="198" hidden="1" customWidth="1"/>
    <col min="56" max="57" width="13.1796875" style="198" hidden="1" customWidth="1"/>
    <col min="58" max="61" width="14.81640625" style="198" customWidth="1"/>
    <col min="62" max="62" width="14.81640625" style="198" hidden="1" customWidth="1"/>
    <col min="63" max="63" width="14.81640625" style="198" customWidth="1"/>
    <col min="64" max="64" width="20.54296875" style="198" customWidth="1"/>
    <col min="65" max="69" width="40.54296875" style="198" customWidth="1"/>
    <col min="70" max="70" width="4.81640625" style="198" customWidth="1"/>
    <col min="71" max="16384" width="11.453125" style="198"/>
  </cols>
  <sheetData>
    <row r="1" spans="1:69" s="135" customFormat="1" ht="13.5" x14ac:dyDescent="0.3">
      <c r="B1" s="136"/>
      <c r="C1" s="137"/>
      <c r="D1" s="137"/>
      <c r="E1" s="137"/>
      <c r="F1" s="137"/>
    </row>
    <row r="2" spans="1:69" s="135" customFormat="1" ht="14.15" customHeight="1" x14ac:dyDescent="0.3"/>
    <row r="3" spans="1:69" s="135" customFormat="1" ht="14.15" customHeight="1" x14ac:dyDescent="0.3"/>
    <row r="4" spans="1:69" s="135" customFormat="1" ht="27.65" customHeight="1" x14ac:dyDescent="0.3"/>
    <row r="5" spans="1:69" s="135" customFormat="1" ht="27.65" customHeight="1" x14ac:dyDescent="0.3">
      <c r="B5" s="575" t="s">
        <v>285</v>
      </c>
      <c r="C5" s="575"/>
      <c r="D5" s="575"/>
      <c r="E5" s="575"/>
      <c r="F5" s="575"/>
      <c r="G5" s="575"/>
      <c r="H5" s="575"/>
    </row>
    <row r="6" spans="1:69" s="135" customFormat="1" ht="27.65" customHeight="1" x14ac:dyDescent="0.3">
      <c r="B6" s="210" t="s">
        <v>278</v>
      </c>
      <c r="C6" s="576" t="s">
        <v>284</v>
      </c>
      <c r="D6" s="576"/>
      <c r="E6" s="576"/>
      <c r="F6" s="576"/>
      <c r="G6" s="576"/>
      <c r="H6" s="576"/>
    </row>
    <row r="7" spans="1:69" s="135" customFormat="1" ht="27.65" customHeight="1" x14ac:dyDescent="0.3">
      <c r="B7" s="210" t="s">
        <v>279</v>
      </c>
      <c r="C7" s="576" t="s">
        <v>289</v>
      </c>
      <c r="D7" s="576"/>
      <c r="E7" s="576"/>
      <c r="F7" s="576"/>
      <c r="G7" s="576"/>
      <c r="H7" s="576"/>
    </row>
    <row r="8" spans="1:69" s="135" customFormat="1" ht="27.65" customHeight="1" x14ac:dyDescent="0.3">
      <c r="B8" s="210" t="s">
        <v>280</v>
      </c>
      <c r="C8" s="575" t="s">
        <v>281</v>
      </c>
      <c r="D8" s="575"/>
      <c r="E8" s="575" t="s">
        <v>282</v>
      </c>
      <c r="F8" s="575"/>
      <c r="G8" s="575" t="s">
        <v>283</v>
      </c>
      <c r="H8" s="575"/>
    </row>
    <row r="9" spans="1:69" s="135" customFormat="1" ht="27.65" customHeight="1" x14ac:dyDescent="0.3">
      <c r="B9" s="209" t="s">
        <v>655</v>
      </c>
      <c r="C9" s="597" t="s">
        <v>656</v>
      </c>
      <c r="D9" s="597"/>
      <c r="E9" s="597">
        <v>1</v>
      </c>
      <c r="F9" s="597"/>
      <c r="G9" s="597" t="s">
        <v>657</v>
      </c>
      <c r="H9" s="597"/>
    </row>
    <row r="10" spans="1:69" s="138" customFormat="1" ht="14.5" thickBot="1" x14ac:dyDescent="0.35">
      <c r="B10" s="139"/>
      <c r="C10" s="140"/>
      <c r="D10" s="140"/>
      <c r="E10" s="140"/>
      <c r="AO10" s="140"/>
      <c r="AV10" s="141"/>
      <c r="BC10" s="140"/>
      <c r="BD10" s="140"/>
      <c r="BE10" s="140"/>
      <c r="BL10" s="142"/>
      <c r="BM10" s="143"/>
    </row>
    <row r="11" spans="1:69" s="138" customFormat="1" ht="62" thickBot="1" x14ac:dyDescent="0.35">
      <c r="A11" s="144"/>
      <c r="B11" s="598" t="s">
        <v>288</v>
      </c>
      <c r="C11" s="599"/>
      <c r="D11" s="599"/>
      <c r="E11" s="599"/>
      <c r="F11" s="599"/>
      <c r="G11" s="599"/>
      <c r="H11" s="599"/>
      <c r="I11" s="599"/>
      <c r="J11" s="599"/>
      <c r="K11" s="599"/>
      <c r="L11" s="600"/>
      <c r="BC11" s="145"/>
    </row>
    <row r="12" spans="1:69" s="146" customFormat="1" ht="15" thickBot="1" x14ac:dyDescent="0.4">
      <c r="G12" s="147"/>
      <c r="H12" s="147"/>
      <c r="I12" s="147"/>
      <c r="J12" s="147"/>
    </row>
    <row r="13" spans="1:69" s="148" customFormat="1" ht="56.9" customHeight="1" thickBot="1" x14ac:dyDescent="0.4">
      <c r="A13" s="601" t="s">
        <v>35</v>
      </c>
      <c r="B13" s="602"/>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L13" s="603" t="s">
        <v>242</v>
      </c>
      <c r="AM13" s="604"/>
      <c r="AN13" s="604"/>
      <c r="AO13" s="604"/>
      <c r="AP13" s="604"/>
      <c r="AQ13" s="604"/>
      <c r="AR13" s="604"/>
      <c r="AS13" s="604"/>
      <c r="AT13" s="605"/>
      <c r="AU13" s="580" t="s">
        <v>36</v>
      </c>
      <c r="AV13" s="580"/>
      <c r="AW13" s="580"/>
      <c r="AX13" s="580"/>
      <c r="AY13" s="580"/>
      <c r="AZ13" s="580"/>
      <c r="BA13" s="580"/>
      <c r="BB13" s="581"/>
      <c r="BC13" s="149"/>
      <c r="BD13" s="149"/>
      <c r="BE13" s="150"/>
      <c r="BF13" s="584" t="s">
        <v>243</v>
      </c>
      <c r="BG13" s="585"/>
      <c r="BH13" s="585"/>
      <c r="BI13" s="585"/>
      <c r="BJ13" s="585"/>
      <c r="BK13" s="585"/>
      <c r="BL13" s="586"/>
      <c r="BM13" s="590" t="s">
        <v>286</v>
      </c>
      <c r="BN13" s="591"/>
      <c r="BO13" s="591"/>
      <c r="BP13" s="591"/>
      <c r="BQ13" s="591"/>
    </row>
    <row r="14" spans="1:69" s="148" customFormat="1" ht="56.9" customHeight="1" thickBot="1" x14ac:dyDescent="0.4">
      <c r="A14" s="152"/>
      <c r="B14" s="152"/>
      <c r="C14" s="152"/>
      <c r="D14" s="152"/>
      <c r="E14" s="152"/>
      <c r="F14" s="152"/>
      <c r="G14" s="152"/>
      <c r="H14" s="152"/>
      <c r="I14" s="152"/>
      <c r="J14" s="152"/>
      <c r="K14" s="152"/>
      <c r="L14" s="152"/>
      <c r="M14" s="594" t="s">
        <v>267</v>
      </c>
      <c r="N14" s="594"/>
      <c r="O14" s="594"/>
      <c r="P14" s="595" t="s">
        <v>198</v>
      </c>
      <c r="Q14" s="595"/>
      <c r="R14" s="595"/>
      <c r="S14" s="595"/>
      <c r="T14" s="595"/>
      <c r="U14" s="595"/>
      <c r="V14" s="595"/>
      <c r="W14" s="595"/>
      <c r="X14" s="595"/>
      <c r="Y14" s="595"/>
      <c r="Z14" s="595"/>
      <c r="AA14" s="595"/>
      <c r="AB14" s="595"/>
      <c r="AC14" s="595"/>
      <c r="AD14" s="595"/>
      <c r="AE14" s="595"/>
      <c r="AF14" s="595"/>
      <c r="AG14" s="595"/>
      <c r="AH14" s="595"/>
      <c r="AI14" s="595"/>
      <c r="AJ14" s="595"/>
      <c r="AK14" s="596"/>
      <c r="AL14" s="153"/>
      <c r="AM14" s="153"/>
      <c r="AN14" s="153"/>
      <c r="AO14" s="153"/>
      <c r="AP14" s="153"/>
      <c r="AQ14" s="151"/>
      <c r="AR14" s="151"/>
      <c r="AS14" s="153"/>
      <c r="AT14" s="153"/>
      <c r="AU14" s="582"/>
      <c r="AV14" s="582"/>
      <c r="AW14" s="582"/>
      <c r="AX14" s="582"/>
      <c r="AY14" s="582"/>
      <c r="AZ14" s="582"/>
      <c r="BA14" s="582"/>
      <c r="BB14" s="583"/>
      <c r="BC14" s="154"/>
      <c r="BD14" s="154"/>
      <c r="BE14" s="155"/>
      <c r="BF14" s="587"/>
      <c r="BG14" s="588"/>
      <c r="BH14" s="588"/>
      <c r="BI14" s="588"/>
      <c r="BJ14" s="588"/>
      <c r="BK14" s="588"/>
      <c r="BL14" s="589"/>
      <c r="BM14" s="592"/>
      <c r="BN14" s="593"/>
      <c r="BO14" s="593"/>
      <c r="BP14" s="593"/>
      <c r="BQ14" s="593"/>
    </row>
    <row r="15" spans="1:69" s="170" customFormat="1" ht="186" customHeight="1" x14ac:dyDescent="0.35">
      <c r="A15" s="156" t="s">
        <v>37</v>
      </c>
      <c r="B15" s="157" t="s">
        <v>145</v>
      </c>
      <c r="C15" s="157" t="s">
        <v>38</v>
      </c>
      <c r="D15" s="157" t="s">
        <v>82</v>
      </c>
      <c r="E15" s="157" t="s">
        <v>272</v>
      </c>
      <c r="F15" s="157" t="s">
        <v>40</v>
      </c>
      <c r="G15" s="157" t="s">
        <v>68</v>
      </c>
      <c r="H15" s="157" t="s">
        <v>237</v>
      </c>
      <c r="I15" s="157" t="s">
        <v>238</v>
      </c>
      <c r="J15" s="157" t="s">
        <v>266</v>
      </c>
      <c r="K15" s="157" t="s">
        <v>42</v>
      </c>
      <c r="L15" s="157" t="s">
        <v>39</v>
      </c>
      <c r="M15" s="158" t="s">
        <v>146</v>
      </c>
      <c r="N15" s="159" t="s">
        <v>123</v>
      </c>
      <c r="O15" s="159" t="s">
        <v>124</v>
      </c>
      <c r="P15" s="160" t="s">
        <v>199</v>
      </c>
      <c r="Q15" s="160" t="s">
        <v>161</v>
      </c>
      <c r="R15" s="160" t="s">
        <v>157</v>
      </c>
      <c r="S15" s="160" t="s">
        <v>160</v>
      </c>
      <c r="T15" s="160" t="s">
        <v>158</v>
      </c>
      <c r="U15" s="160" t="s">
        <v>159</v>
      </c>
      <c r="V15" s="160" t="s">
        <v>162</v>
      </c>
      <c r="W15" s="160" t="s">
        <v>200</v>
      </c>
      <c r="X15" s="160" t="s">
        <v>171</v>
      </c>
      <c r="Y15" s="160" t="s">
        <v>172</v>
      </c>
      <c r="Z15" s="160" t="s">
        <v>173</v>
      </c>
      <c r="AA15" s="160" t="s">
        <v>174</v>
      </c>
      <c r="AB15" s="160" t="s">
        <v>175</v>
      </c>
      <c r="AC15" s="160" t="s">
        <v>176</v>
      </c>
      <c r="AD15" s="160" t="s">
        <v>177</v>
      </c>
      <c r="AE15" s="160" t="s">
        <v>178</v>
      </c>
      <c r="AF15" s="160" t="s">
        <v>179</v>
      </c>
      <c r="AG15" s="160" t="s">
        <v>180</v>
      </c>
      <c r="AH15" s="160" t="s">
        <v>181</v>
      </c>
      <c r="AI15" s="656" t="s">
        <v>170</v>
      </c>
      <c r="AJ15" s="657"/>
      <c r="AK15" s="658"/>
      <c r="AL15" s="161" t="s">
        <v>270</v>
      </c>
      <c r="AM15" s="161" t="s">
        <v>271</v>
      </c>
      <c r="AN15" s="161" t="s">
        <v>269</v>
      </c>
      <c r="AO15" s="659" t="s">
        <v>65</v>
      </c>
      <c r="AP15" s="659"/>
      <c r="AQ15" s="659" t="s">
        <v>41</v>
      </c>
      <c r="AR15" s="659"/>
      <c r="AS15" s="161" t="s">
        <v>43</v>
      </c>
      <c r="AT15" s="161" t="s">
        <v>135</v>
      </c>
      <c r="AU15" s="162" t="s">
        <v>45</v>
      </c>
      <c r="AV15" s="163" t="s">
        <v>46</v>
      </c>
      <c r="AW15" s="163" t="s">
        <v>83</v>
      </c>
      <c r="AX15" s="163" t="s">
        <v>47</v>
      </c>
      <c r="AY15" s="163" t="s">
        <v>48</v>
      </c>
      <c r="AZ15" s="163" t="s">
        <v>84</v>
      </c>
      <c r="BA15" s="163" t="s">
        <v>147</v>
      </c>
      <c r="BB15" s="163" t="s">
        <v>49</v>
      </c>
      <c r="BC15" s="164" t="s">
        <v>94</v>
      </c>
      <c r="BD15" s="164" t="s">
        <v>95</v>
      </c>
      <c r="BE15" s="165" t="s">
        <v>96</v>
      </c>
      <c r="BF15" s="660" t="s">
        <v>65</v>
      </c>
      <c r="BG15" s="661"/>
      <c r="BH15" s="661" t="s">
        <v>41</v>
      </c>
      <c r="BI15" s="661"/>
      <c r="BJ15" s="161" t="s">
        <v>44</v>
      </c>
      <c r="BK15" s="161" t="s">
        <v>136</v>
      </c>
      <c r="BL15" s="166" t="s">
        <v>228</v>
      </c>
      <c r="BM15" s="167" t="s">
        <v>287</v>
      </c>
      <c r="BN15" s="168" t="s">
        <v>148</v>
      </c>
      <c r="BO15" s="168" t="s">
        <v>149</v>
      </c>
      <c r="BP15" s="168" t="s">
        <v>150</v>
      </c>
      <c r="BQ15" s="169" t="s">
        <v>151</v>
      </c>
    </row>
    <row r="16" spans="1:69" s="170" customFormat="1" ht="13.4" customHeight="1" thickBot="1" x14ac:dyDescent="0.4">
      <c r="A16" s="171"/>
      <c r="B16" s="172"/>
      <c r="C16" s="172"/>
      <c r="D16" s="172"/>
      <c r="E16" s="172"/>
      <c r="F16" s="172"/>
      <c r="G16" s="172"/>
      <c r="H16" s="172"/>
      <c r="I16" s="172"/>
      <c r="J16" s="172"/>
      <c r="K16" s="172"/>
      <c r="L16" s="172"/>
      <c r="M16" s="158"/>
      <c r="N16" s="159"/>
      <c r="O16" s="159"/>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73"/>
      <c r="AM16" s="173"/>
      <c r="AN16" s="173"/>
      <c r="AO16" s="174"/>
      <c r="AP16" s="175"/>
      <c r="AQ16" s="174"/>
      <c r="AR16" s="175"/>
      <c r="AS16" s="173"/>
      <c r="AT16" s="173"/>
      <c r="AU16" s="176"/>
      <c r="AV16" s="177"/>
      <c r="AW16" s="177"/>
      <c r="AX16" s="177"/>
      <c r="AY16" s="177"/>
      <c r="AZ16" s="177"/>
      <c r="BA16" s="177"/>
      <c r="BB16" s="177"/>
      <c r="BC16" s="164"/>
      <c r="BD16" s="164"/>
      <c r="BE16" s="165"/>
      <c r="BF16" s="178"/>
      <c r="BG16" s="179"/>
      <c r="BH16" s="180"/>
      <c r="BI16" s="179"/>
      <c r="BJ16" s="173"/>
      <c r="BK16" s="173"/>
      <c r="BL16" s="181"/>
      <c r="BM16" s="182"/>
      <c r="BN16" s="183"/>
      <c r="BO16" s="183"/>
      <c r="BP16" s="183"/>
      <c r="BQ16" s="184"/>
    </row>
    <row r="17" spans="1:69" s="138" customFormat="1" ht="153" customHeight="1" x14ac:dyDescent="0.3">
      <c r="A17" s="496">
        <v>1</v>
      </c>
      <c r="B17" s="497" t="s">
        <v>129</v>
      </c>
      <c r="C17" s="498" t="s">
        <v>140</v>
      </c>
      <c r="D17" s="499" t="s">
        <v>185</v>
      </c>
      <c r="E17" s="498" t="s">
        <v>126</v>
      </c>
      <c r="F17" s="495" t="s">
        <v>1</v>
      </c>
      <c r="G17" s="495" t="s">
        <v>70</v>
      </c>
      <c r="H17" s="500" t="s">
        <v>385</v>
      </c>
      <c r="I17" s="500" t="s">
        <v>386</v>
      </c>
      <c r="J17" s="500" t="s">
        <v>387</v>
      </c>
      <c r="K17" s="501" t="str">
        <f>CONCATENATE(H17," ",I17," ",J17)</f>
        <v xml:space="preserve"> Posibilidad de afectación reputacional
 por inoportunidad en la emisión de conceptos y solución de consultas debido a la  falta de seguimiento a la oportunidad en la emisión de conceptos y solución de consultas; a la   falta de competencia del recurso humano para la gestión del proceso;  o a la necesidad de profundización en el estudio, dada la complejidad del concepto a emitir.
</v>
      </c>
      <c r="L17" s="495" t="s">
        <v>0</v>
      </c>
      <c r="M17" s="495" t="s">
        <v>125</v>
      </c>
      <c r="N17" s="495" t="s">
        <v>78</v>
      </c>
      <c r="O17" s="495" t="s">
        <v>79</v>
      </c>
      <c r="P17" s="495"/>
      <c r="Q17" s="495"/>
      <c r="R17" s="495"/>
      <c r="S17" s="495"/>
      <c r="T17" s="495"/>
      <c r="U17" s="495"/>
      <c r="V17" s="495"/>
      <c r="W17" s="495"/>
      <c r="X17" s="495"/>
      <c r="Y17" s="495"/>
      <c r="Z17" s="495"/>
      <c r="AA17" s="495"/>
      <c r="AB17" s="495"/>
      <c r="AC17" s="495"/>
      <c r="AD17" s="495"/>
      <c r="AE17" s="495"/>
      <c r="AF17" s="495"/>
      <c r="AG17" s="495"/>
      <c r="AH17" s="495"/>
      <c r="AI17" s="489">
        <f>COUNTIF(P17:AH20,"Si")</f>
        <v>0</v>
      </c>
      <c r="AJ17" s="490">
        <f>IF((COUNTIF(O17:AH20,"Si"))&lt;=0,0,(IF((COUNTIF(O17:AH20,"Si"))&lt;=5,3,(IF(COUNTIF(O17:AH20,"Si")&lt;=11,4,5)))))</f>
        <v>0</v>
      </c>
      <c r="AK17" s="490">
        <f>IF((COUNTIF(O17:AH20,"Si"))&lt;=0,0,(IF((COUNTIF(O17:AH20,"Si"))&lt;=5,"MODERADO",(IF(COUNTIF(O17:AH20,"Si")&lt;=11,"ALTO","EXTREMO")))))</f>
        <v>0</v>
      </c>
      <c r="AL17" s="489">
        <v>600</v>
      </c>
      <c r="AM17" s="489"/>
      <c r="AN17" s="489" t="str">
        <f>IF(AM17="Rara vez",1,(IF(AM17="Improbable",2,(IF(AM17="Posible",3,IF(AM17="Probable",4,IF(AM17="Seguro",5,"Revisar")))))))</f>
        <v>Revisar</v>
      </c>
      <c r="AO17" s="491">
        <f>IF(E17="Corrupción",AN17,IF(AL17&lt;=2,1,IF(AL17&lt;=24,2,IF(AL17&lt;=500,3,IF(AL17&lt;=5000,4,IF(AL17&gt;5000,5,"Revisar"))))))</f>
        <v>4</v>
      </c>
      <c r="AP17" s="491" t="str">
        <f>IF(E17="Corrupción",(IF(AO17=1,"Rara Vez",IF(AO17=2,"Improbable",IF(AO17=3,"Posible",IF(AO17=4,"Probable",IF(AO17=5,"Seguro","Revisar")))))),IF(AO17=1,"Muy Baja",IF(AO17=2,"Baja",IF(AO17=3,"Media",IF(AO17=4,"Alta","Muy Alta")))))</f>
        <v>Alta</v>
      </c>
      <c r="AQ17" s="491">
        <f>IF(E17="Corrupción",AJ17,(ROUND(((VLOOKUP(M17,Datos!$B$25:$C$29,2,FALSE)*Datos!$B$32)+(VLOOKUP(N17,Datos!$B$25:$C$29,2,FALSE)*Datos!$C$32)+(VLOOKUP(O17,Datos!$B$25:$C$29,2,FALSE)*Datos!$D$32))*5,0)))</f>
        <v>2</v>
      </c>
      <c r="AR17" s="492" t="str">
        <f>IF(AQ17=1,"Insignificante",IF(AQ17=2,"Menor",IF(AQ17=3,"Moderado",IF(AQ17=4,"Mayor","Catastrófico"))))</f>
        <v>Menor</v>
      </c>
      <c r="AS17" s="493">
        <f>_xlfn.NUMBERVALUE(CONCATENATE(AO17,AQ17),"##")</f>
        <v>42</v>
      </c>
      <c r="AT17" s="494" t="str">
        <f>VLOOKUP(AS17,Datos!$I$37:$J$61,2,FALSE)</f>
        <v>MODERADO</v>
      </c>
      <c r="AU17" s="186" t="s">
        <v>388</v>
      </c>
      <c r="AV17" s="241" t="s">
        <v>389</v>
      </c>
      <c r="AW17" s="187" t="s">
        <v>390</v>
      </c>
      <c r="AX17" s="188" t="s">
        <v>4</v>
      </c>
      <c r="AY17" s="188" t="s">
        <v>5</v>
      </c>
      <c r="AZ17" s="188" t="s">
        <v>3</v>
      </c>
      <c r="BA17" s="188" t="s">
        <v>14</v>
      </c>
      <c r="BB17" s="185" t="s">
        <v>7</v>
      </c>
      <c r="BC17" s="145">
        <f>IF(AX17=Datos!$C$63,Datos!$C$73,IF(AX17=Datos!$C$64,Datos!$C$74,IF(AX17=Datos!$C$65,Datos!$C$75,"Revisar")))+IF(AY17=Datos!$D$63,Datos!$D$73,IF(AY17=Datos!$D$64,Datos!$D$74,"Revisar"))+IF(AZ17=Datos!$E$63,Datos!$E$73,IF(AZ17=Datos!$E$64,Datos!$E$74,"Revisar"))+IF(BB17=Datos!$G$63,Datos!$G$73,IF(BB17=Datos!$G$64,Datos!$G$74,IF(BB17=Datos!$G$65,Datos!$G$75,"Revisar")))</f>
        <v>0.65</v>
      </c>
      <c r="BD17" s="145">
        <f>IF(AX17=Datos!$C$65,BC17,0)</f>
        <v>0</v>
      </c>
      <c r="BE17" s="145">
        <f>IF(OR(AX17=Datos!$C$63,AX17=Datos!$C$64),BC17,0)</f>
        <v>0.65</v>
      </c>
      <c r="BF17" s="447">
        <f>IF(ROUND(AO17-SUM(BE17:BE20),0)&lt;=0,1,ROUND(AO17-SUM(BE17:BE20),0))</f>
        <v>1</v>
      </c>
      <c r="BG17" s="491" t="str">
        <f>IF(E17="Corrupción",(IF(BF17=1,"Rara Vez",IF(BF17=2,"Improbable",IF(BF17=3,"Posible",IF(BF17=4,"Probable","Seguro"))))),IF(BF17=1,"Muy Baja",IF(BF17=2,"Baja",IF(BF17=3,"Media",IF(BF17=4,"Alta","Muy Alta")))))</f>
        <v>Muy Baja</v>
      </c>
      <c r="BH17" s="447">
        <f>ROUND(AQ17-SUM(BD17:BD20),0)</f>
        <v>2</v>
      </c>
      <c r="BI17" s="447" t="str">
        <f>IF(BH17=1,"Insignificante",IF(BH17=2,"Menor",IF(BH17=3,"Moderado",IF(BH17=4,"Mayor","Catastrófico"))))</f>
        <v>Menor</v>
      </c>
      <c r="BJ17" s="450">
        <f>_xlfn.NUMBERVALUE(CONCATENATE(BF17,BH17),"##")</f>
        <v>12</v>
      </c>
      <c r="BK17" s="453" t="str">
        <f>+VLOOKUP(BJ17,Datos!$I$37:$J$65,2,FALSE)</f>
        <v>BAJO</v>
      </c>
      <c r="BL17" s="456" t="s">
        <v>233</v>
      </c>
      <c r="BM17" s="189"/>
      <c r="BN17" s="185"/>
      <c r="BO17" s="185"/>
      <c r="BP17" s="185"/>
      <c r="BQ17" s="190"/>
    </row>
    <row r="18" spans="1:69" ht="160.5" customHeight="1" x14ac:dyDescent="0.35">
      <c r="A18" s="476"/>
      <c r="B18" s="479"/>
      <c r="C18" s="457"/>
      <c r="D18" s="482"/>
      <c r="E18" s="457"/>
      <c r="F18" s="460"/>
      <c r="G18" s="460"/>
      <c r="H18" s="484"/>
      <c r="I18" s="484"/>
      <c r="J18" s="484"/>
      <c r="K18" s="487"/>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3"/>
      <c r="AJ18" s="466"/>
      <c r="AK18" s="466"/>
      <c r="AL18" s="463"/>
      <c r="AM18" s="463"/>
      <c r="AN18" s="463"/>
      <c r="AO18" s="448"/>
      <c r="AP18" s="448"/>
      <c r="AQ18" s="448"/>
      <c r="AR18" s="468"/>
      <c r="AS18" s="470"/>
      <c r="AT18" s="473"/>
      <c r="AU18" s="192" t="s">
        <v>391</v>
      </c>
      <c r="AV18" s="242" t="s">
        <v>392</v>
      </c>
      <c r="AW18" s="193" t="s">
        <v>393</v>
      </c>
      <c r="AX18" s="194" t="s">
        <v>4</v>
      </c>
      <c r="AY18" s="194" t="s">
        <v>5</v>
      </c>
      <c r="AZ18" s="194" t="s">
        <v>3</v>
      </c>
      <c r="BA18" s="194" t="s">
        <v>33</v>
      </c>
      <c r="BB18" s="191" t="s">
        <v>7</v>
      </c>
      <c r="BC18" s="195">
        <f>IF(AX18=Datos!$C$63,Datos!$C$73,IF(AX18=Datos!$C$64,Datos!$C$74,IF(AX18=Datos!$C$65,Datos!$C$75,"Revisar")))+IF(AY18=Datos!$D$63,Datos!$D$73,IF(AY18=Datos!$D$64,Datos!$D$74,"Revisar"))+IF(AZ18=Datos!$E$63,Datos!$E$73,IF(AZ18=Datos!$E$64,Datos!$E$74,"Revisar"))+IF(BB18=Datos!$G$63,Datos!$G$73,IF(BB18=Datos!$G$64,Datos!$G$74,IF(BB18=Datos!$G$65,Datos!$G$75,"Revisar")))</f>
        <v>0.65</v>
      </c>
      <c r="BD18" s="195">
        <f>IF(AX18=Datos!$C$65,BC18,0)</f>
        <v>0</v>
      </c>
      <c r="BE18" s="195">
        <f>IF(OR(AX18=Datos!$C$63,AX18=Datos!$C$64),BC18,0)</f>
        <v>0.65</v>
      </c>
      <c r="BF18" s="448"/>
      <c r="BG18" s="448"/>
      <c r="BH18" s="448"/>
      <c r="BI18" s="448"/>
      <c r="BJ18" s="451"/>
      <c r="BK18" s="454"/>
      <c r="BL18" s="457"/>
      <c r="BM18" s="196"/>
      <c r="BN18" s="191"/>
      <c r="BO18" s="191"/>
      <c r="BP18" s="191"/>
      <c r="BQ18" s="197"/>
    </row>
    <row r="19" spans="1:69" ht="181.5" customHeight="1" x14ac:dyDescent="0.35">
      <c r="A19" s="476"/>
      <c r="B19" s="479"/>
      <c r="C19" s="457"/>
      <c r="D19" s="482"/>
      <c r="E19" s="457"/>
      <c r="F19" s="460"/>
      <c r="G19" s="460"/>
      <c r="H19" s="484"/>
      <c r="I19" s="484"/>
      <c r="J19" s="484"/>
      <c r="K19" s="487"/>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3"/>
      <c r="AJ19" s="466"/>
      <c r="AK19" s="466"/>
      <c r="AL19" s="463"/>
      <c r="AM19" s="463"/>
      <c r="AN19" s="463"/>
      <c r="AO19" s="448"/>
      <c r="AP19" s="448"/>
      <c r="AQ19" s="448"/>
      <c r="AR19" s="468"/>
      <c r="AS19" s="470"/>
      <c r="AT19" s="473"/>
      <c r="AU19" s="192" t="s">
        <v>394</v>
      </c>
      <c r="AV19" s="242" t="s">
        <v>392</v>
      </c>
      <c r="AW19" s="193" t="s">
        <v>395</v>
      </c>
      <c r="AX19" s="194" t="s">
        <v>4</v>
      </c>
      <c r="AY19" s="194" t="s">
        <v>5</v>
      </c>
      <c r="AZ19" s="194" t="s">
        <v>3</v>
      </c>
      <c r="BA19" s="194" t="s">
        <v>14</v>
      </c>
      <c r="BB19" s="191" t="s">
        <v>7</v>
      </c>
      <c r="BC19" s="195">
        <f>IF(AX19=Datos!$C$63,Datos!$C$73,IF(AX19=Datos!$C$64,Datos!$C$74,IF(AX19=Datos!$C$65,Datos!$C$75,"Revisar")))+IF(AY19=Datos!$D$63,Datos!$D$73,IF(AY19=Datos!$D$64,Datos!$D$74,"Revisar"))+IF(AZ19=Datos!$E$63,Datos!$E$73,IF(AZ19=Datos!$E$64,Datos!$E$74,"Revisar"))+IF(BB19=Datos!$G$63,Datos!$G$73,IF(BB19=Datos!$G$64,Datos!$G$74,IF(BB19=Datos!$G$65,Datos!$G$75,"Revisar")))</f>
        <v>0.65</v>
      </c>
      <c r="BD19" s="195">
        <f>IF(AX19=Datos!$C$65,BC19,0)</f>
        <v>0</v>
      </c>
      <c r="BE19" s="195">
        <f>IF(OR(AX19=Datos!$C$63,AX19=Datos!$C$64),BC19,0)</f>
        <v>0.65</v>
      </c>
      <c r="BF19" s="448"/>
      <c r="BG19" s="448"/>
      <c r="BH19" s="448"/>
      <c r="BI19" s="448"/>
      <c r="BJ19" s="451"/>
      <c r="BK19" s="454"/>
      <c r="BL19" s="457"/>
      <c r="BM19" s="243"/>
      <c r="BN19" s="200"/>
      <c r="BO19" s="200"/>
      <c r="BP19" s="200"/>
      <c r="BQ19" s="201"/>
    </row>
    <row r="20" spans="1:69" ht="157.4" customHeight="1" thickBot="1" x14ac:dyDescent="0.4">
      <c r="A20" s="477"/>
      <c r="B20" s="480"/>
      <c r="C20" s="458"/>
      <c r="D20" s="483"/>
      <c r="E20" s="458"/>
      <c r="F20" s="461"/>
      <c r="G20" s="461"/>
      <c r="H20" s="485"/>
      <c r="I20" s="485"/>
      <c r="J20" s="485"/>
      <c r="K20" s="488"/>
      <c r="L20" s="461"/>
      <c r="M20" s="461"/>
      <c r="N20" s="461"/>
      <c r="O20" s="461"/>
      <c r="P20" s="461"/>
      <c r="Q20" s="461"/>
      <c r="R20" s="461"/>
      <c r="S20" s="461"/>
      <c r="T20" s="461"/>
      <c r="U20" s="461"/>
      <c r="V20" s="461"/>
      <c r="W20" s="461"/>
      <c r="X20" s="461"/>
      <c r="Y20" s="461"/>
      <c r="Z20" s="461"/>
      <c r="AA20" s="461"/>
      <c r="AB20" s="461"/>
      <c r="AC20" s="461"/>
      <c r="AD20" s="461"/>
      <c r="AE20" s="461"/>
      <c r="AF20" s="461"/>
      <c r="AG20" s="461"/>
      <c r="AH20" s="461"/>
      <c r="AI20" s="464"/>
      <c r="AJ20" s="467"/>
      <c r="AK20" s="467"/>
      <c r="AL20" s="464"/>
      <c r="AM20" s="464"/>
      <c r="AN20" s="464"/>
      <c r="AO20" s="449"/>
      <c r="AP20" s="449"/>
      <c r="AQ20" s="449"/>
      <c r="AR20" s="469"/>
      <c r="AS20" s="471"/>
      <c r="AT20" s="474"/>
      <c r="AU20" s="244" t="s">
        <v>396</v>
      </c>
      <c r="AV20" s="193" t="s">
        <v>392</v>
      </c>
      <c r="AW20" s="193" t="s">
        <v>397</v>
      </c>
      <c r="AX20" s="205" t="s">
        <v>4</v>
      </c>
      <c r="AY20" s="205" t="s">
        <v>5</v>
      </c>
      <c r="AZ20" s="205" t="s">
        <v>3</v>
      </c>
      <c r="BA20" s="205" t="s">
        <v>26</v>
      </c>
      <c r="BB20" s="202" t="s">
        <v>7</v>
      </c>
      <c r="BC20" s="206">
        <f>IF(AX20=Datos!$C$63,Datos!$C$73,IF(AX20=Datos!$C$64,Datos!$C$74,IF(AX20=Datos!$C$65,Datos!$C$75,"Revisar")))+IF(AY20=Datos!$D$63,Datos!$D$73,IF(AY20=Datos!$D$64,Datos!$D$74,"Revisar"))+IF(AZ20=Datos!$E$63,Datos!$E$73,IF(AZ20=Datos!$E$64,Datos!$E$74,"Revisar"))+IF(BB20=Datos!$G$63,Datos!$G$73,IF(BB20=Datos!$G$64,Datos!$G$74,IF(BB20=Datos!$G$65,Datos!$G$75,"Revisar")))</f>
        <v>0.65</v>
      </c>
      <c r="BD20" s="206">
        <f>IF(AX20=Datos!$C$65,BC20,0)</f>
        <v>0</v>
      </c>
      <c r="BE20" s="206">
        <f>IF(OR(AX20=Datos!$C$63,AX20=Datos!$C$64),BC20,0)</f>
        <v>0.65</v>
      </c>
      <c r="BF20" s="449"/>
      <c r="BG20" s="449"/>
      <c r="BH20" s="449"/>
      <c r="BI20" s="449"/>
      <c r="BJ20" s="452"/>
      <c r="BK20" s="455"/>
      <c r="BL20" s="458"/>
      <c r="BM20" s="207"/>
      <c r="BN20" s="207"/>
      <c r="BO20" s="207"/>
      <c r="BP20" s="207"/>
      <c r="BQ20" s="208"/>
    </row>
    <row r="21" spans="1:69" s="138" customFormat="1" ht="263.25" customHeight="1" x14ac:dyDescent="0.3">
      <c r="A21" s="496">
        <v>2</v>
      </c>
      <c r="B21" s="497" t="s">
        <v>129</v>
      </c>
      <c r="C21" s="498" t="s">
        <v>140</v>
      </c>
      <c r="D21" s="499" t="s">
        <v>185</v>
      </c>
      <c r="E21" s="498" t="s">
        <v>126</v>
      </c>
      <c r="F21" s="495" t="s">
        <v>1</v>
      </c>
      <c r="G21" s="495" t="s">
        <v>70</v>
      </c>
      <c r="H21" s="500" t="s">
        <v>398</v>
      </c>
      <c r="I21" s="500" t="s">
        <v>399</v>
      </c>
      <c r="J21" s="500" t="s">
        <v>400</v>
      </c>
      <c r="K21" s="501" t="str">
        <f>CONCATENATE(H21," ",I21," ",J21)</f>
        <v>Posibilidad de afectación operacional y reputacional  por inconsistencia técnica en la regulación contable expedida y conceptos emitidos a causa de la complejidad de los temas a regular o los conceptos a emitir; o que el recurso humano no cuente   con las competencias necesarias; o que se omitan las observaciones de las partes interesadas en la elaboración de normas.</v>
      </c>
      <c r="L21" s="495" t="s">
        <v>0</v>
      </c>
      <c r="M21" s="495" t="s">
        <v>125</v>
      </c>
      <c r="N21" s="495" t="s">
        <v>79</v>
      </c>
      <c r="O21" s="495" t="s">
        <v>79</v>
      </c>
      <c r="P21" s="495"/>
      <c r="Q21" s="495"/>
      <c r="R21" s="495"/>
      <c r="S21" s="495"/>
      <c r="T21" s="495"/>
      <c r="U21" s="495"/>
      <c r="V21" s="495"/>
      <c r="W21" s="495"/>
      <c r="X21" s="495"/>
      <c r="Y21" s="495"/>
      <c r="Z21" s="495"/>
      <c r="AA21" s="495"/>
      <c r="AB21" s="495"/>
      <c r="AC21" s="495"/>
      <c r="AD21" s="495"/>
      <c r="AE21" s="495"/>
      <c r="AF21" s="495"/>
      <c r="AG21" s="495"/>
      <c r="AH21" s="495"/>
      <c r="AI21" s="489">
        <f>COUNTIF(P21:AH24,"Si")</f>
        <v>0</v>
      </c>
      <c r="AJ21" s="490">
        <f>IF((COUNTIF(O21:AH24,"Si"))&lt;=0,0,(IF((COUNTIF(O21:AH24,"Si"))&lt;=5,3,(IF(COUNTIF(O21:AH24,"Si")&lt;=11,4,5)))))</f>
        <v>0</v>
      </c>
      <c r="AK21" s="490">
        <f>IF((COUNTIF(O21:AH24,"Si"))&lt;=0,0,(IF((COUNTIF(O21:AH24,"Si"))&lt;=5,"MODERADO",(IF(COUNTIF(O21:AH24,"Si")&lt;=11,"ALTO","EXTREMO")))))</f>
        <v>0</v>
      </c>
      <c r="AL21" s="489">
        <v>411</v>
      </c>
      <c r="AM21" s="489"/>
      <c r="AN21" s="489" t="str">
        <f t="shared" ref="AN21" si="0">IF(AM21="Rara vez",1,(IF(AM21="Improbable",2,(IF(AM21="Posible",3,IF(AM21="Probable",4,IF(AM21="Seguro",5,"Revisar")))))))</f>
        <v>Revisar</v>
      </c>
      <c r="AO21" s="491">
        <f t="shared" ref="AO21" si="1">IF(E21="Corrupción",AN21,IF(AL21&lt;=2,1,IF(AL21&lt;=24,2,IF(AL21&lt;=500,3,IF(AL21&lt;=5000,4,IF(AL21&gt;5000,5,"Revisar"))))))</f>
        <v>3</v>
      </c>
      <c r="AP21" s="491" t="str">
        <f t="shared" ref="AP21" si="2">IF(E21="Corrupción",(IF(AO21=1,"Rara Vez",IF(AO21=2,"Improbable",IF(AO21=3,"Posible",IF(AO21=4,"Probable",IF(AO21=5,"Seguro","Revisar")))))),IF(AO21=1,"Muy Baja",IF(AO21=2,"Baja",IF(AO21=3,"Media",IF(AO21=4,"Alta","Muy Alta")))))</f>
        <v>Media</v>
      </c>
      <c r="AQ21" s="491">
        <f>IF(E21="Corrupción",AJ21,(ROUND(((VLOOKUP(M21,Datos!$B$25:$C$29,2,FALSE)*Datos!$B$32)+(VLOOKUP(N21,Datos!$B$25:$C$29,2,FALSE)*Datos!$C$32)+(VLOOKUP(O21,Datos!$B$25:$C$29,2,FALSE)*Datos!$D$32))*5,0)))</f>
        <v>2</v>
      </c>
      <c r="AR21" s="492" t="str">
        <f>IF(AQ21=1,"Insignificante",IF(AQ21=2,"Menor",IF(AQ21=3,"Moderado",IF(AQ21=4,"Mayor","Catastrófico"))))</f>
        <v>Menor</v>
      </c>
      <c r="AS21" s="493">
        <f>_xlfn.NUMBERVALUE(CONCATENATE(AO21,AQ21),"##")</f>
        <v>32</v>
      </c>
      <c r="AT21" s="494" t="str">
        <f>VLOOKUP(AS21,Datos!$I$37:$J$61,2,FALSE)</f>
        <v>MODERADO</v>
      </c>
      <c r="AU21" s="186" t="s">
        <v>401</v>
      </c>
      <c r="AV21" s="187" t="s">
        <v>402</v>
      </c>
      <c r="AW21" s="187" t="s">
        <v>403</v>
      </c>
      <c r="AX21" s="188" t="s">
        <v>4</v>
      </c>
      <c r="AY21" s="188" t="s">
        <v>5</v>
      </c>
      <c r="AZ21" s="188" t="s">
        <v>3</v>
      </c>
      <c r="BA21" s="188" t="s">
        <v>32</v>
      </c>
      <c r="BB21" s="185" t="s">
        <v>7</v>
      </c>
      <c r="BC21" s="145">
        <f>IF(AX21=Datos!$C$63,Datos!$C$73,IF(AX21=Datos!$C$64,Datos!$C$74,IF(AX21=Datos!$C$65,Datos!$C$75,"Revisar")))+IF(AY21=Datos!$D$63,Datos!$D$73,IF(AY21=Datos!$D$64,Datos!$D$74,"Revisar"))+IF(AZ21=Datos!$E$63,Datos!$E$73,IF(AZ21=Datos!$E$64,Datos!$E$74,"Revisar"))+IF(BB21=Datos!$G$63,Datos!$G$73,IF(BB21=Datos!$G$64,Datos!$G$74,IF(BB21=Datos!$G$65,Datos!$G$75,"Revisar")))</f>
        <v>0.65</v>
      </c>
      <c r="BD21" s="145">
        <f>IF(AX21=Datos!$C$65,BC21,0)</f>
        <v>0</v>
      </c>
      <c r="BE21" s="145">
        <f>IF(OR(AX21=Datos!$C$63,AX21=Datos!$C$64),BC21,0)</f>
        <v>0.65</v>
      </c>
      <c r="BF21" s="447">
        <f>IF(ROUND(AO21-SUM(BE21:BE24),0)&lt;=0,1,ROUND(AO21-SUM(BE21:BE24),0))</f>
        <v>1</v>
      </c>
      <c r="BG21" s="491" t="str">
        <f>IF(E21="Corrupción",(IF(BF21=1,"Rara Vez",IF(BF21=2,"Improbable",IF(BF21=3,"Posible",IF(BF21=4,"Probable","Seguro"))))),IF(BF21=1,"Muy Baja",IF(BF21=2,"Baja",IF(BF21=3,"Media",IF(BF21=4,"Alta","Muy Alta")))))</f>
        <v>Muy Baja</v>
      </c>
      <c r="BH21" s="447">
        <f>ROUND(AQ21-SUM(BD21:BD24),0)</f>
        <v>2</v>
      </c>
      <c r="BI21" s="447" t="str">
        <f>IF(BH21=1,"Insignificante",IF(BH21=2,"Menor",IF(BH21=3,"Moderado",IF(BH21=4,"Mayor","Catastrófico"))))</f>
        <v>Menor</v>
      </c>
      <c r="BJ21" s="450">
        <f>_xlfn.NUMBERVALUE(CONCATENATE(BF21,BH21),"##")</f>
        <v>12</v>
      </c>
      <c r="BK21" s="453" t="str">
        <f>+VLOOKUP(BJ21,Datos!$I$37:$J$65,2,FALSE)</f>
        <v>BAJO</v>
      </c>
      <c r="BL21" s="456" t="s">
        <v>233</v>
      </c>
      <c r="BM21" s="189"/>
      <c r="BN21" s="185"/>
      <c r="BO21" s="185"/>
      <c r="BP21" s="185"/>
      <c r="BQ21" s="190"/>
    </row>
    <row r="22" spans="1:69" ht="208.5" customHeight="1" x14ac:dyDescent="0.35">
      <c r="A22" s="476"/>
      <c r="B22" s="479"/>
      <c r="C22" s="457"/>
      <c r="D22" s="482"/>
      <c r="E22" s="457"/>
      <c r="F22" s="460"/>
      <c r="G22" s="460"/>
      <c r="H22" s="484"/>
      <c r="I22" s="484"/>
      <c r="J22" s="484"/>
      <c r="K22" s="487"/>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3"/>
      <c r="AJ22" s="466"/>
      <c r="AK22" s="466"/>
      <c r="AL22" s="463"/>
      <c r="AM22" s="463"/>
      <c r="AN22" s="463"/>
      <c r="AO22" s="448"/>
      <c r="AP22" s="448"/>
      <c r="AQ22" s="448"/>
      <c r="AR22" s="468"/>
      <c r="AS22" s="470"/>
      <c r="AT22" s="473"/>
      <c r="AU22" s="219" t="s">
        <v>404</v>
      </c>
      <c r="AV22" s="193" t="s">
        <v>405</v>
      </c>
      <c r="AW22" s="193" t="s">
        <v>393</v>
      </c>
      <c r="AX22" s="194" t="s">
        <v>4</v>
      </c>
      <c r="AY22" s="194" t="s">
        <v>5</v>
      </c>
      <c r="AZ22" s="194" t="s">
        <v>3</v>
      </c>
      <c r="BA22" s="191" t="s">
        <v>33</v>
      </c>
      <c r="BB22" s="191" t="s">
        <v>7</v>
      </c>
      <c r="BC22" s="195">
        <f>IF(AX22=Datos!$C$63,Datos!$C$73,IF(AX22=Datos!$C$64,Datos!$C$74,IF(AX22=Datos!$C$65,Datos!$C$75,"Revisar")))+IF(AY22=Datos!$D$63,Datos!$D$73,IF(AY22=Datos!$D$64,Datos!$D$74,"Revisar"))+IF(AZ22=Datos!$E$63,Datos!$E$73,IF(AZ22=Datos!$E$64,Datos!$E$74,"Revisar"))+IF(BB22=Datos!$G$63,Datos!$G$73,IF(BB22=Datos!$G$64,Datos!$G$74,IF(BB22=Datos!$G$65,Datos!$G$75,"Revisar")))</f>
        <v>0.65</v>
      </c>
      <c r="BD22" s="195">
        <f>IF(AX22=Datos!$C$65,BC22,0)</f>
        <v>0</v>
      </c>
      <c r="BE22" s="195">
        <f>IF(OR(AX22=Datos!$C$63,AX22=Datos!$C$64),BC22,0)</f>
        <v>0.65</v>
      </c>
      <c r="BF22" s="448"/>
      <c r="BG22" s="448"/>
      <c r="BH22" s="448"/>
      <c r="BI22" s="448"/>
      <c r="BJ22" s="451"/>
      <c r="BK22" s="454"/>
      <c r="BL22" s="457"/>
      <c r="BM22" s="196"/>
      <c r="BN22" s="191"/>
      <c r="BO22" s="191"/>
      <c r="BP22" s="191"/>
      <c r="BQ22" s="197"/>
    </row>
    <row r="23" spans="1:69" ht="159.65" customHeight="1" x14ac:dyDescent="0.35">
      <c r="A23" s="476"/>
      <c r="B23" s="479"/>
      <c r="C23" s="457"/>
      <c r="D23" s="482"/>
      <c r="E23" s="457"/>
      <c r="F23" s="460"/>
      <c r="G23" s="460"/>
      <c r="H23" s="484"/>
      <c r="I23" s="484"/>
      <c r="J23" s="484"/>
      <c r="K23" s="487"/>
      <c r="L23" s="460"/>
      <c r="M23" s="460"/>
      <c r="N23" s="460"/>
      <c r="O23" s="460"/>
      <c r="P23" s="460"/>
      <c r="Q23" s="460"/>
      <c r="R23" s="460"/>
      <c r="S23" s="460"/>
      <c r="T23" s="460"/>
      <c r="U23" s="460"/>
      <c r="V23" s="460"/>
      <c r="W23" s="460"/>
      <c r="X23" s="460"/>
      <c r="Y23" s="460"/>
      <c r="Z23" s="460"/>
      <c r="AA23" s="460"/>
      <c r="AB23" s="460"/>
      <c r="AC23" s="460"/>
      <c r="AD23" s="460"/>
      <c r="AE23" s="460"/>
      <c r="AF23" s="460"/>
      <c r="AG23" s="460"/>
      <c r="AH23" s="460"/>
      <c r="AI23" s="463"/>
      <c r="AJ23" s="466"/>
      <c r="AK23" s="466"/>
      <c r="AL23" s="463"/>
      <c r="AM23" s="463"/>
      <c r="AN23" s="463"/>
      <c r="AO23" s="448"/>
      <c r="AP23" s="448"/>
      <c r="AQ23" s="448"/>
      <c r="AR23" s="468"/>
      <c r="AS23" s="470"/>
      <c r="AT23" s="473"/>
      <c r="AU23" s="219" t="s">
        <v>406</v>
      </c>
      <c r="AV23" s="193" t="s">
        <v>407</v>
      </c>
      <c r="AW23" s="193" t="s">
        <v>408</v>
      </c>
      <c r="AX23" s="194" t="s">
        <v>4</v>
      </c>
      <c r="AY23" s="194" t="s">
        <v>5</v>
      </c>
      <c r="AZ23" s="194" t="s">
        <v>3</v>
      </c>
      <c r="BA23" s="194" t="s">
        <v>32</v>
      </c>
      <c r="BB23" s="191" t="s">
        <v>7</v>
      </c>
      <c r="BC23" s="195">
        <f>IF(AX23=Datos!$C$63,Datos!$C$73,IF(AX23=Datos!$C$64,Datos!$C$74,IF(AX23=Datos!$C$65,Datos!$C$75,"Revisar")))+IF(AY23=Datos!$D$63,Datos!$D$73,IF(AY23=Datos!$D$64,Datos!$D$74,"Revisar"))+IF(AZ23=Datos!$E$63,Datos!$E$73,IF(AZ23=Datos!$E$64,Datos!$E$74,"Revisar"))+IF(BB23=Datos!$G$63,Datos!$G$73,IF(BB23=Datos!$G$64,Datos!$G$74,IF(BB23=Datos!$G$65,Datos!$G$75,"Revisar")))</f>
        <v>0.65</v>
      </c>
      <c r="BD23" s="195">
        <f>IF(AX23=Datos!$C$65,BC23,0)</f>
        <v>0</v>
      </c>
      <c r="BE23" s="195">
        <f>IF(OR(AX23=Datos!$C$63,AX23=Datos!$C$64),BC23,0)</f>
        <v>0.65</v>
      </c>
      <c r="BF23" s="448"/>
      <c r="BG23" s="448"/>
      <c r="BH23" s="448"/>
      <c r="BI23" s="448"/>
      <c r="BJ23" s="451"/>
      <c r="BK23" s="454"/>
      <c r="BL23" s="457"/>
      <c r="BM23" s="200"/>
      <c r="BN23" s="200"/>
      <c r="BO23" s="200"/>
      <c r="BP23" s="200"/>
      <c r="BQ23" s="201"/>
    </row>
    <row r="24" spans="1:69" ht="48" customHeight="1" thickBot="1" x14ac:dyDescent="0.4">
      <c r="A24" s="477"/>
      <c r="B24" s="480"/>
      <c r="C24" s="458"/>
      <c r="D24" s="483"/>
      <c r="E24" s="458"/>
      <c r="F24" s="461"/>
      <c r="G24" s="461"/>
      <c r="H24" s="485"/>
      <c r="I24" s="485"/>
      <c r="J24" s="485"/>
      <c r="K24" s="488"/>
      <c r="L24" s="461"/>
      <c r="M24" s="461"/>
      <c r="N24" s="461"/>
      <c r="O24" s="461"/>
      <c r="P24" s="461"/>
      <c r="Q24" s="461"/>
      <c r="R24" s="461"/>
      <c r="S24" s="461"/>
      <c r="T24" s="461"/>
      <c r="U24" s="461"/>
      <c r="V24" s="461"/>
      <c r="W24" s="461"/>
      <c r="X24" s="461"/>
      <c r="Y24" s="461"/>
      <c r="Z24" s="461"/>
      <c r="AA24" s="461"/>
      <c r="AB24" s="461"/>
      <c r="AC24" s="461"/>
      <c r="AD24" s="461"/>
      <c r="AE24" s="461"/>
      <c r="AF24" s="461"/>
      <c r="AG24" s="461"/>
      <c r="AH24" s="461"/>
      <c r="AI24" s="464"/>
      <c r="AJ24" s="467"/>
      <c r="AK24" s="467"/>
      <c r="AL24" s="464"/>
      <c r="AM24" s="464"/>
      <c r="AN24" s="464"/>
      <c r="AO24" s="449"/>
      <c r="AP24" s="449"/>
      <c r="AQ24" s="449"/>
      <c r="AR24" s="469"/>
      <c r="AS24" s="471"/>
      <c r="AT24" s="474"/>
      <c r="AU24" s="203"/>
      <c r="AV24" s="204"/>
      <c r="AW24" s="204"/>
      <c r="AX24" s="205"/>
      <c r="AY24" s="205"/>
      <c r="AZ24" s="205"/>
      <c r="BA24" s="205"/>
      <c r="BB24" s="202"/>
      <c r="BC24" s="206" t="e">
        <f>IF(AX24=Datos!$C$63,Datos!$C$73,IF(AX24=Datos!$C$64,Datos!$C$74,IF(AX24=Datos!$C$65,Datos!$C$75,"Revisar")))+IF(AY24=Datos!$D$63,Datos!$D$73,IF(AY24=Datos!$D$64,Datos!$D$74,"Revisar"))+IF(AZ24=Datos!$E$63,Datos!$E$73,IF(AZ24=Datos!$E$64,Datos!$E$74,"Revisar"))+IF(BB24=Datos!$G$63,Datos!$G$73,IF(BB24=Datos!$G$64,Datos!$G$74,IF(BB24=Datos!$G$65,Datos!$G$75,"Revisar")))</f>
        <v>#VALUE!</v>
      </c>
      <c r="BD24" s="206">
        <f>IF(AX24=Datos!$C$65,BC24,0)</f>
        <v>0</v>
      </c>
      <c r="BE24" s="206">
        <f>IF(OR(AX24=Datos!$C$63,AX24=Datos!$C$64),BC24,0)</f>
        <v>0</v>
      </c>
      <c r="BF24" s="449"/>
      <c r="BG24" s="449"/>
      <c r="BH24" s="449"/>
      <c r="BI24" s="449"/>
      <c r="BJ24" s="452"/>
      <c r="BK24" s="455"/>
      <c r="BL24" s="458"/>
      <c r="BM24" s="207"/>
      <c r="BN24" s="207"/>
      <c r="BO24" s="207"/>
      <c r="BP24" s="207"/>
      <c r="BQ24" s="208"/>
    </row>
    <row r="25" spans="1:69" s="138" customFormat="1" ht="172.4" customHeight="1" x14ac:dyDescent="0.3">
      <c r="A25" s="496">
        <v>3</v>
      </c>
      <c r="B25" s="497" t="s">
        <v>129</v>
      </c>
      <c r="C25" s="498" t="s">
        <v>140</v>
      </c>
      <c r="D25" s="499" t="s">
        <v>185</v>
      </c>
      <c r="E25" s="498" t="s">
        <v>126</v>
      </c>
      <c r="F25" s="495" t="s">
        <v>1</v>
      </c>
      <c r="G25" s="495" t="s">
        <v>70</v>
      </c>
      <c r="H25" s="500" t="s">
        <v>409</v>
      </c>
      <c r="I25" s="500" t="s">
        <v>410</v>
      </c>
      <c r="J25" s="500" t="s">
        <v>411</v>
      </c>
      <c r="K25" s="501" t="str">
        <f>CONCATENATE(H25," ",I25," ",J25)</f>
        <v>Posibilidad de riesgo reputacional  por inoportunidad en la publicación del Régimen de Contabilidad Pública actualizado debido a falta de seguimiento de las actividades para actualizar el  Régimen de Contabilidad Pública con  las normas expedidas y los conceptos emitidos.</v>
      </c>
      <c r="L25" s="495" t="s">
        <v>0</v>
      </c>
      <c r="M25" s="495" t="s">
        <v>125</v>
      </c>
      <c r="N25" s="495" t="s">
        <v>78</v>
      </c>
      <c r="O25" s="495" t="s">
        <v>79</v>
      </c>
      <c r="P25" s="495"/>
      <c r="Q25" s="495"/>
      <c r="R25" s="495"/>
      <c r="S25" s="495"/>
      <c r="T25" s="495"/>
      <c r="U25" s="495"/>
      <c r="V25" s="495"/>
      <c r="W25" s="495"/>
      <c r="X25" s="495"/>
      <c r="Y25" s="495"/>
      <c r="Z25" s="495"/>
      <c r="AA25" s="495"/>
      <c r="AB25" s="495"/>
      <c r="AC25" s="495"/>
      <c r="AD25" s="495"/>
      <c r="AE25" s="495"/>
      <c r="AF25" s="495"/>
      <c r="AG25" s="495"/>
      <c r="AH25" s="495"/>
      <c r="AI25" s="489">
        <f>COUNTIF(P25:AH28,"Si")</f>
        <v>0</v>
      </c>
      <c r="AJ25" s="490">
        <f>IF((COUNTIF(O25:AH28,"Si"))&lt;=0,0,(IF((COUNTIF(O25:AH28,"Si"))&lt;=5,3,(IF(COUNTIF(O25:AH28,"Si")&lt;=11,4,5)))))</f>
        <v>0</v>
      </c>
      <c r="AK25" s="490">
        <f>IF((COUNTIF(O25:AH28,"Si"))&lt;=0,0,(IF((COUNTIF(O25:AH28,"Si"))&lt;=5,"MODERADO",(IF(COUNTIF(O25:AH28,"Si")&lt;=11,"ALTO","EXTREMO")))))</f>
        <v>0</v>
      </c>
      <c r="AL25" s="489">
        <v>4</v>
      </c>
      <c r="AM25" s="489"/>
      <c r="AN25" s="489" t="str">
        <f t="shared" ref="AN25" si="3">IF(AM25="Rara vez",1,(IF(AM25="Improbable",2,(IF(AM25="Posible",3,IF(AM25="Probable",4,IF(AM25="Seguro",5,"Revisar")))))))</f>
        <v>Revisar</v>
      </c>
      <c r="AO25" s="491">
        <f t="shared" ref="AO25" si="4">IF(E25="Corrupción",AN25,IF(AL25&lt;=2,1,IF(AL25&lt;=24,2,IF(AL25&lt;=500,3,IF(AL25&lt;=5000,4,IF(AL25&gt;5000,5,"Revisar"))))))</f>
        <v>2</v>
      </c>
      <c r="AP25" s="491" t="str">
        <f t="shared" ref="AP25" si="5">IF(E25="Corrupción",(IF(AO25=1,"Rara Vez",IF(AO25=2,"Improbable",IF(AO25=3,"Posible",IF(AO25=4,"Probable",IF(AO25=5,"Seguro","Revisar")))))),IF(AO25=1,"Muy Baja",IF(AO25=2,"Baja",IF(AO25=3,"Media",IF(AO25=4,"Alta","Muy Alta")))))</f>
        <v>Baja</v>
      </c>
      <c r="AQ25" s="491">
        <f>IF(E25="Corrupción",AJ25,(ROUND(((VLOOKUP(M25,Datos!$B$25:$C$29,2,FALSE)*Datos!$B$32)+(VLOOKUP(N25,Datos!$B$25:$C$29,2,FALSE)*Datos!$C$32)+(VLOOKUP(O25,Datos!$B$25:$C$29,2,FALSE)*Datos!$D$32))*5,0)))</f>
        <v>2</v>
      </c>
      <c r="AR25" s="492" t="str">
        <f>IF(AQ25=1,"Insignificante",IF(AQ25=2,"Menor",IF(AQ25=3,"Moderado",IF(AQ25=4,"Mayor","Catastrófico"))))</f>
        <v>Menor</v>
      </c>
      <c r="AS25" s="493">
        <f>_xlfn.NUMBERVALUE(CONCATENATE(AO25,AQ25),"##")</f>
        <v>22</v>
      </c>
      <c r="AT25" s="494" t="str">
        <f>VLOOKUP(AS25,Datos!$I$37:$J$61,2,FALSE)</f>
        <v>MODERADO</v>
      </c>
      <c r="AU25" s="186" t="s">
        <v>412</v>
      </c>
      <c r="AV25" s="187" t="s">
        <v>413</v>
      </c>
      <c r="AW25" s="187" t="s">
        <v>414</v>
      </c>
      <c r="AX25" s="188" t="s">
        <v>4</v>
      </c>
      <c r="AY25" s="188" t="s">
        <v>5</v>
      </c>
      <c r="AZ25" s="188" t="s">
        <v>3</v>
      </c>
      <c r="BA25" s="188" t="s">
        <v>28</v>
      </c>
      <c r="BB25" s="185" t="s">
        <v>7</v>
      </c>
      <c r="BC25" s="145">
        <f>IF(AX25=Datos!$C$63,Datos!$C$73,IF(AX25=Datos!$C$64,Datos!$C$74,IF(AX25=Datos!$C$65,Datos!$C$75,"Revisar")))+IF(AY25=Datos!$D$63,Datos!$D$73,IF(AY25=Datos!$D$64,Datos!$D$74,"Revisar"))+IF(AZ25=Datos!$E$63,Datos!$E$73,IF(AZ25=Datos!$E$64,Datos!$E$74,"Revisar"))+IF(BB25=Datos!$G$63,Datos!$G$73,IF(BB25=Datos!$G$64,Datos!$G$74,IF(BB25=Datos!$G$65,Datos!$G$75,"Revisar")))</f>
        <v>0.65</v>
      </c>
      <c r="BD25" s="145">
        <f>IF(AX25=Datos!$C$65,BC25,0)</f>
        <v>0</v>
      </c>
      <c r="BE25" s="145">
        <f>IF(OR(AX25=Datos!$C$63,AX25=Datos!$C$64),BC25,0)</f>
        <v>0.65</v>
      </c>
      <c r="BF25" s="447">
        <f>IF(ROUND(AO25-SUM(BE25:BE28),0)&lt;=0,1,ROUND(AO25-SUM(BE25:BE28),0))</f>
        <v>1</v>
      </c>
      <c r="BG25" s="491" t="str">
        <f>IF(E25="Corrupción",(IF(BF25=1,"Rara Vez",IF(BF25=2,"Improbable",IF(BF25=3,"Posible",IF(BF25=4,"Probable","Seguro"))))),IF(BF25=1,"Muy Baja",IF(BF25=2,"Baja",IF(BF25=3,"Media",IF(BF25=4,"Alta","Muy Alta")))))</f>
        <v>Muy Baja</v>
      </c>
      <c r="BH25" s="447">
        <f>ROUND(AQ25-SUM(BD25:BD28),0)</f>
        <v>2</v>
      </c>
      <c r="BI25" s="447" t="str">
        <f>IF(BH25=1,"Insignificante",IF(BH25=2,"Menor",IF(BH25=3,"Moderado",IF(BH25=4,"Mayor","Catastrófico"))))</f>
        <v>Menor</v>
      </c>
      <c r="BJ25" s="450">
        <f>_xlfn.NUMBERVALUE(CONCATENATE(BF25,BH25),"##")</f>
        <v>12</v>
      </c>
      <c r="BK25" s="453" t="str">
        <f>+VLOOKUP(BJ25,Datos!$I$37:$J$65,2,FALSE)</f>
        <v>BAJO</v>
      </c>
      <c r="BL25" s="456" t="s">
        <v>233</v>
      </c>
      <c r="BM25" s="189"/>
      <c r="BN25" s="185"/>
      <c r="BO25" s="185"/>
      <c r="BP25" s="185"/>
      <c r="BQ25" s="190"/>
    </row>
    <row r="26" spans="1:69" ht="23.15" customHeight="1" x14ac:dyDescent="0.35">
      <c r="A26" s="476"/>
      <c r="B26" s="479"/>
      <c r="C26" s="457"/>
      <c r="D26" s="482"/>
      <c r="E26" s="457"/>
      <c r="F26" s="460"/>
      <c r="G26" s="460"/>
      <c r="H26" s="484"/>
      <c r="I26" s="484"/>
      <c r="J26" s="484"/>
      <c r="K26" s="487"/>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3"/>
      <c r="AJ26" s="466"/>
      <c r="AK26" s="466"/>
      <c r="AL26" s="463"/>
      <c r="AM26" s="463"/>
      <c r="AN26" s="463"/>
      <c r="AO26" s="448"/>
      <c r="AP26" s="448"/>
      <c r="AQ26" s="448"/>
      <c r="AR26" s="468"/>
      <c r="AS26" s="470"/>
      <c r="AT26" s="473"/>
      <c r="AU26" s="192"/>
      <c r="AV26" s="245"/>
      <c r="AW26" s="245"/>
      <c r="AX26" s="194"/>
      <c r="AY26" s="194"/>
      <c r="AZ26" s="194"/>
      <c r="BA26" s="194"/>
      <c r="BB26" s="191"/>
      <c r="BC26" s="195" t="e">
        <f>IF(AX26=Datos!$C$63,Datos!$C$73,IF(AX26=Datos!$C$64,Datos!$C$74,IF(AX26=Datos!$C$65,Datos!$C$75,"Revisar")))+IF(AY26=Datos!$D$63,Datos!$D$73,IF(AY26=Datos!$D$64,Datos!$D$74,"Revisar"))+IF(AZ26=Datos!$E$63,Datos!$E$73,IF(AZ26=Datos!$E$64,Datos!$E$74,"Revisar"))+IF(BB26=Datos!$G$63,Datos!$G$73,IF(BB26=Datos!$G$64,Datos!$G$74,IF(BB26=Datos!$G$65,Datos!$G$75,"Revisar")))</f>
        <v>#VALUE!</v>
      </c>
      <c r="BD26" s="195">
        <f>IF(AX26=Datos!$C$65,BC26,0)</f>
        <v>0</v>
      </c>
      <c r="BE26" s="195">
        <f>IF(OR(AX26=Datos!$C$63,AX26=Datos!$C$64),BC26,0)</f>
        <v>0</v>
      </c>
      <c r="BF26" s="448"/>
      <c r="BG26" s="448"/>
      <c r="BH26" s="448"/>
      <c r="BI26" s="448"/>
      <c r="BJ26" s="451"/>
      <c r="BK26" s="454"/>
      <c r="BL26" s="457"/>
      <c r="BM26" s="196"/>
      <c r="BN26" s="191"/>
      <c r="BO26" s="191"/>
      <c r="BP26" s="191"/>
      <c r="BQ26" s="197"/>
    </row>
    <row r="27" spans="1:69" ht="20.5" customHeight="1" x14ac:dyDescent="0.35">
      <c r="A27" s="476"/>
      <c r="B27" s="479"/>
      <c r="C27" s="457"/>
      <c r="D27" s="482"/>
      <c r="E27" s="457"/>
      <c r="F27" s="460"/>
      <c r="G27" s="460"/>
      <c r="H27" s="484"/>
      <c r="I27" s="484"/>
      <c r="J27" s="484"/>
      <c r="K27" s="487"/>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3"/>
      <c r="AJ27" s="466"/>
      <c r="AK27" s="466"/>
      <c r="AL27" s="463"/>
      <c r="AM27" s="463"/>
      <c r="AN27" s="463"/>
      <c r="AO27" s="448"/>
      <c r="AP27" s="448"/>
      <c r="AQ27" s="448"/>
      <c r="AR27" s="468"/>
      <c r="AS27" s="470"/>
      <c r="AT27" s="473"/>
      <c r="AU27" s="199"/>
      <c r="AV27" s="193"/>
      <c r="AW27" s="193"/>
      <c r="AX27" s="194"/>
      <c r="AY27" s="194"/>
      <c r="AZ27" s="194"/>
      <c r="BA27" s="194"/>
      <c r="BB27" s="191"/>
      <c r="BC27" s="195" t="e">
        <f>IF(AX27=Datos!$C$63,Datos!$C$73,IF(AX27=Datos!$C$64,Datos!$C$74,IF(AX27=Datos!$C$65,Datos!$C$75,"Revisar")))+IF(AY27=Datos!$D$63,Datos!$D$73,IF(AY27=Datos!$D$64,Datos!$D$74,"Revisar"))+IF(AZ27=Datos!$E$63,Datos!$E$73,IF(AZ27=Datos!$E$64,Datos!$E$74,"Revisar"))+IF(BB27=Datos!$G$63,Datos!$G$73,IF(BB27=Datos!$G$64,Datos!$G$74,IF(BB27=Datos!$G$65,Datos!$G$75,"Revisar")))</f>
        <v>#VALUE!</v>
      </c>
      <c r="BD27" s="195">
        <f>IF(AX27=Datos!$C$65,BC27,0)</f>
        <v>0</v>
      </c>
      <c r="BE27" s="195">
        <f>IF(OR(AX27=Datos!$C$63,AX27=Datos!$C$64),BC27,0)</f>
        <v>0</v>
      </c>
      <c r="BF27" s="448"/>
      <c r="BG27" s="448"/>
      <c r="BH27" s="448"/>
      <c r="BI27" s="448"/>
      <c r="BJ27" s="451"/>
      <c r="BK27" s="454"/>
      <c r="BL27" s="457"/>
      <c r="BM27" s="200"/>
      <c r="BN27" s="200"/>
      <c r="BO27" s="200"/>
      <c r="BP27" s="200"/>
      <c r="BQ27" s="201"/>
    </row>
    <row r="28" spans="1:69" ht="20.5" customHeight="1" thickBot="1" x14ac:dyDescent="0.4">
      <c r="A28" s="477"/>
      <c r="B28" s="480"/>
      <c r="C28" s="458"/>
      <c r="D28" s="483"/>
      <c r="E28" s="458"/>
      <c r="F28" s="461"/>
      <c r="G28" s="461"/>
      <c r="H28" s="485"/>
      <c r="I28" s="485"/>
      <c r="J28" s="485"/>
      <c r="K28" s="488"/>
      <c r="L28" s="461"/>
      <c r="M28" s="461"/>
      <c r="N28" s="461"/>
      <c r="O28" s="461"/>
      <c r="P28" s="461"/>
      <c r="Q28" s="461"/>
      <c r="R28" s="461"/>
      <c r="S28" s="461"/>
      <c r="T28" s="461"/>
      <c r="U28" s="461"/>
      <c r="V28" s="461"/>
      <c r="W28" s="461"/>
      <c r="X28" s="461"/>
      <c r="Y28" s="461"/>
      <c r="Z28" s="461"/>
      <c r="AA28" s="461"/>
      <c r="AB28" s="461"/>
      <c r="AC28" s="461"/>
      <c r="AD28" s="461"/>
      <c r="AE28" s="461"/>
      <c r="AF28" s="461"/>
      <c r="AG28" s="461"/>
      <c r="AH28" s="461"/>
      <c r="AI28" s="464"/>
      <c r="AJ28" s="467"/>
      <c r="AK28" s="467"/>
      <c r="AL28" s="464"/>
      <c r="AM28" s="464"/>
      <c r="AN28" s="464"/>
      <c r="AO28" s="449"/>
      <c r="AP28" s="449"/>
      <c r="AQ28" s="449"/>
      <c r="AR28" s="469"/>
      <c r="AS28" s="471"/>
      <c r="AT28" s="474"/>
      <c r="AU28" s="203"/>
      <c r="AV28" s="204"/>
      <c r="AW28" s="204"/>
      <c r="AX28" s="205"/>
      <c r="AY28" s="205"/>
      <c r="AZ28" s="205"/>
      <c r="BA28" s="205"/>
      <c r="BB28" s="202"/>
      <c r="BC28" s="206" t="e">
        <f>IF(AX28=Datos!$C$63,Datos!$C$73,IF(AX28=Datos!$C$64,Datos!$C$74,IF(AX28=Datos!$C$65,Datos!$C$75,"Revisar")))+IF(AY28=Datos!$D$63,Datos!$D$73,IF(AY28=Datos!$D$64,Datos!$D$74,"Revisar"))+IF(AZ28=Datos!$E$63,Datos!$E$73,IF(AZ28=Datos!$E$64,Datos!$E$74,"Revisar"))+IF(BB28=Datos!$G$63,Datos!$G$73,IF(BB28=Datos!$G$64,Datos!$G$74,IF(BB28=Datos!$G$65,Datos!$G$75,"Revisar")))</f>
        <v>#VALUE!</v>
      </c>
      <c r="BD28" s="206">
        <f>IF(AX28=Datos!$C$65,BC28,0)</f>
        <v>0</v>
      </c>
      <c r="BE28" s="206">
        <f>IF(OR(AX28=Datos!$C$63,AX28=Datos!$C$64),BC28,0)</f>
        <v>0</v>
      </c>
      <c r="BF28" s="449"/>
      <c r="BG28" s="449"/>
      <c r="BH28" s="449"/>
      <c r="BI28" s="449"/>
      <c r="BJ28" s="452"/>
      <c r="BK28" s="455"/>
      <c r="BL28" s="458"/>
      <c r="BM28" s="207"/>
      <c r="BN28" s="207"/>
      <c r="BO28" s="207"/>
      <c r="BP28" s="207"/>
      <c r="BQ28" s="208"/>
    </row>
    <row r="29" spans="1:69" s="138" customFormat="1" ht="215.15" customHeight="1" x14ac:dyDescent="0.3">
      <c r="A29" s="496">
        <v>4</v>
      </c>
      <c r="B29" s="497" t="s">
        <v>129</v>
      </c>
      <c r="C29" s="498" t="s">
        <v>140</v>
      </c>
      <c r="D29" s="499" t="s">
        <v>185</v>
      </c>
      <c r="E29" s="498" t="s">
        <v>126</v>
      </c>
      <c r="F29" s="495" t="s">
        <v>1</v>
      </c>
      <c r="G29" s="495" t="s">
        <v>70</v>
      </c>
      <c r="H29" s="500" t="s">
        <v>333</v>
      </c>
      <c r="I29" s="500" t="s">
        <v>415</v>
      </c>
      <c r="J29" s="500" t="s">
        <v>416</v>
      </c>
      <c r="K29" s="501" t="str">
        <f>CONCATENATE(H29," ",I29," ",J29)</f>
        <v>Posibilidad de afectación operacional y reputacional por desacierto en la formulación del Plan Nacional de Capacitación  debido a que el Plan no responda a las necesidades de capacitación de los clientes internos y externos</v>
      </c>
      <c r="L29" s="495" t="s">
        <v>0</v>
      </c>
      <c r="M29" s="495" t="s">
        <v>125</v>
      </c>
      <c r="N29" s="495" t="s">
        <v>79</v>
      </c>
      <c r="O29" s="495" t="s">
        <v>79</v>
      </c>
      <c r="P29" s="495"/>
      <c r="Q29" s="495"/>
      <c r="R29" s="495"/>
      <c r="S29" s="495"/>
      <c r="T29" s="495"/>
      <c r="U29" s="495"/>
      <c r="V29" s="495"/>
      <c r="W29" s="495"/>
      <c r="X29" s="495"/>
      <c r="Y29" s="495"/>
      <c r="Z29" s="495"/>
      <c r="AA29" s="495"/>
      <c r="AB29" s="495"/>
      <c r="AC29" s="495"/>
      <c r="AD29" s="495"/>
      <c r="AE29" s="495"/>
      <c r="AF29" s="495"/>
      <c r="AG29" s="495"/>
      <c r="AH29" s="495"/>
      <c r="AI29" s="489">
        <f>COUNTIF(P29:AH32,"Si")</f>
        <v>0</v>
      </c>
      <c r="AJ29" s="490">
        <f>IF((COUNTIF(O29:AH32,"Si"))&lt;=0,0,(IF((COUNTIF(O29:AH32,"Si"))&lt;=5,3,(IF(COUNTIF(O29:AH32,"Si")&lt;=11,4,5)))))</f>
        <v>0</v>
      </c>
      <c r="AK29" s="490">
        <f>IF((COUNTIF(O29:AH32,"Si"))&lt;=0,0,(IF((COUNTIF(O29:AH32,"Si"))&lt;=5,"MODERADO",(IF(COUNTIF(O29:AH32,"Si")&lt;=11,"ALTO","EXTREMO")))))</f>
        <v>0</v>
      </c>
      <c r="AL29" s="489">
        <v>1</v>
      </c>
      <c r="AM29" s="489"/>
      <c r="AN29" s="489" t="str">
        <f t="shared" ref="AN29" si="6">IF(AM29="Rara vez",1,(IF(AM29="Improbable",2,(IF(AM29="Posible",3,IF(AM29="Probable",4,IF(AM29="Seguro",5,"Revisar")))))))</f>
        <v>Revisar</v>
      </c>
      <c r="AO29" s="491">
        <f t="shared" ref="AO29" si="7">IF(E29="Corrupción",AN29,IF(AL29&lt;=2,1,IF(AL29&lt;=24,2,IF(AL29&lt;=500,3,IF(AL29&lt;=5000,4,IF(AL29&gt;5000,5,"Revisar"))))))</f>
        <v>1</v>
      </c>
      <c r="AP29" s="491" t="str">
        <f t="shared" ref="AP29" si="8">IF(E29="Corrupción",(IF(AO29=1,"Rara Vez",IF(AO29=2,"Improbable",IF(AO29=3,"Posible",IF(AO29=4,"Probable",IF(AO29=5,"Seguro","Revisar")))))),IF(AO29=1,"Muy Baja",IF(AO29=2,"Baja",IF(AO29=3,"Media",IF(AO29=4,"Alta","Muy Alta")))))</f>
        <v>Muy Baja</v>
      </c>
      <c r="AQ29" s="491">
        <f>IF(E29="Corrupción",AJ29,(ROUND(((VLOOKUP(M29,Datos!$B$25:$C$29,2,FALSE)*Datos!$B$32)+(VLOOKUP(N29,Datos!$B$25:$C$29,2,FALSE)*Datos!$C$32)+(VLOOKUP(O29,Datos!$B$25:$C$29,2,FALSE)*Datos!$D$32))*5,0)))</f>
        <v>2</v>
      </c>
      <c r="AR29" s="492" t="str">
        <f>IF(AQ29=1,"Insignificante",IF(AQ29=2,"Menor",IF(AQ29=3,"Moderado",IF(AQ29=4,"Mayor","Catastrófico"))))</f>
        <v>Menor</v>
      </c>
      <c r="AS29" s="493">
        <f>_xlfn.NUMBERVALUE(CONCATENATE(AO29,AQ29),"##")</f>
        <v>12</v>
      </c>
      <c r="AT29" s="494" t="str">
        <f>VLOOKUP(AS29,Datos!$I$37:$J$61,2,FALSE)</f>
        <v>BAJO</v>
      </c>
      <c r="AU29" s="186" t="s">
        <v>417</v>
      </c>
      <c r="AV29" s="187" t="s">
        <v>418</v>
      </c>
      <c r="AW29" s="187" t="s">
        <v>419</v>
      </c>
      <c r="AX29" s="188" t="s">
        <v>4</v>
      </c>
      <c r="AY29" s="188" t="s">
        <v>5</v>
      </c>
      <c r="AZ29" s="188" t="s">
        <v>3</v>
      </c>
      <c r="BA29" s="188" t="s">
        <v>31</v>
      </c>
      <c r="BB29" s="185" t="s">
        <v>7</v>
      </c>
      <c r="BC29" s="145">
        <f>IF(AX29=Datos!$C$63,Datos!$C$73,IF(AX29=Datos!$C$64,Datos!$C$74,IF(AX29=Datos!$C$65,Datos!$C$75,"Revisar")))+IF(AY29=Datos!$D$63,Datos!$D$73,IF(AY29=Datos!$D$64,Datos!$D$74,"Revisar"))+IF(AZ29=Datos!$E$63,Datos!$E$73,IF(AZ29=Datos!$E$64,Datos!$E$74,"Revisar"))+IF(BB29=Datos!$G$63,Datos!$G$73,IF(BB29=Datos!$G$64,Datos!$G$74,IF(BB29=Datos!$G$65,Datos!$G$75,"Revisar")))</f>
        <v>0.65</v>
      </c>
      <c r="BD29" s="145">
        <f>IF(AX29=Datos!$C$65,BC29,0)</f>
        <v>0</v>
      </c>
      <c r="BE29" s="145">
        <f>IF(OR(AX29=Datos!$C$63,AX29=Datos!$C$64),BC29,0)</f>
        <v>0.65</v>
      </c>
      <c r="BF29" s="447">
        <f>IF(ROUND(AO29-SUM(BE29:BE32),0)&lt;=0,1,ROUND(AO29-SUM(BE29:BE32),0))</f>
        <v>1</v>
      </c>
      <c r="BG29" s="491" t="str">
        <f>IF(E29="Corrupción",(IF(BF29=1,"Rara Vez",IF(BF29=2,"Improbable",IF(BF29=3,"Posible",IF(BF29=4,"Probable","Seguro"))))),IF(BF29=1,"Muy Baja",IF(BF29=2,"Baja",IF(BF29=3,"Media",IF(BF29=4,"Alta","Muy Alta")))))</f>
        <v>Muy Baja</v>
      </c>
      <c r="BH29" s="447">
        <f>ROUND(AQ29-SUM(BD29:BD32),0)</f>
        <v>2</v>
      </c>
      <c r="BI29" s="447" t="str">
        <f>IF(BH29=1,"Insignificante",IF(BH29=2,"Menor",IF(BH29=3,"Moderado",IF(BH29=4,"Mayor","Catastrófico"))))</f>
        <v>Menor</v>
      </c>
      <c r="BJ29" s="450">
        <f>_xlfn.NUMBERVALUE(CONCATENATE(BF29,BH29),"##")</f>
        <v>12</v>
      </c>
      <c r="BK29" s="453" t="str">
        <f>+VLOOKUP(BJ29,Datos!$I$37:$J$65,2,FALSE)</f>
        <v>BAJO</v>
      </c>
      <c r="BL29" s="456" t="s">
        <v>233</v>
      </c>
      <c r="BM29" s="189"/>
      <c r="BN29" s="185"/>
      <c r="BO29" s="185"/>
      <c r="BP29" s="185"/>
      <c r="BQ29" s="190"/>
    </row>
    <row r="30" spans="1:69" ht="92.25" customHeight="1" x14ac:dyDescent="0.35">
      <c r="A30" s="476"/>
      <c r="B30" s="479"/>
      <c r="C30" s="457"/>
      <c r="D30" s="482"/>
      <c r="E30" s="457"/>
      <c r="F30" s="460"/>
      <c r="G30" s="460"/>
      <c r="H30" s="484"/>
      <c r="I30" s="484"/>
      <c r="J30" s="484"/>
      <c r="K30" s="487"/>
      <c r="L30" s="460"/>
      <c r="M30" s="460"/>
      <c r="N30" s="460"/>
      <c r="O30" s="460"/>
      <c r="P30" s="460"/>
      <c r="Q30" s="460"/>
      <c r="R30" s="460"/>
      <c r="S30" s="460"/>
      <c r="T30" s="460"/>
      <c r="U30" s="460"/>
      <c r="V30" s="460"/>
      <c r="W30" s="460"/>
      <c r="X30" s="460"/>
      <c r="Y30" s="460"/>
      <c r="Z30" s="460"/>
      <c r="AA30" s="460"/>
      <c r="AB30" s="460"/>
      <c r="AC30" s="460"/>
      <c r="AD30" s="460"/>
      <c r="AE30" s="460"/>
      <c r="AF30" s="460"/>
      <c r="AG30" s="460"/>
      <c r="AH30" s="460"/>
      <c r="AI30" s="463"/>
      <c r="AJ30" s="466"/>
      <c r="AK30" s="466"/>
      <c r="AL30" s="463"/>
      <c r="AM30" s="463"/>
      <c r="AN30" s="463"/>
      <c r="AO30" s="448"/>
      <c r="AP30" s="448"/>
      <c r="AQ30" s="448"/>
      <c r="AR30" s="468"/>
      <c r="AS30" s="470"/>
      <c r="AT30" s="473"/>
      <c r="AU30" s="192"/>
      <c r="AV30" s="193"/>
      <c r="AW30" s="193"/>
      <c r="AX30" s="194"/>
      <c r="AY30" s="194"/>
      <c r="AZ30" s="194"/>
      <c r="BA30" s="194"/>
      <c r="BB30" s="191"/>
      <c r="BC30" s="195" t="e">
        <f>IF(AX30=Datos!$C$63,Datos!$C$73,IF(AX30=Datos!$C$64,Datos!$C$74,IF(AX30=Datos!$C$65,Datos!$C$75,"Revisar")))+IF(AY30=Datos!$D$63,Datos!$D$73,IF(AY30=Datos!$D$64,Datos!$D$74,"Revisar"))+IF(AZ30=Datos!$E$63,Datos!$E$73,IF(AZ30=Datos!$E$64,Datos!$E$74,"Revisar"))+IF(BB30=Datos!$G$63,Datos!$G$73,IF(BB30=Datos!$G$64,Datos!$G$74,IF(BB30=Datos!$G$65,Datos!$G$75,"Revisar")))</f>
        <v>#VALUE!</v>
      </c>
      <c r="BD30" s="195">
        <f>IF(AX30=Datos!$C$65,BC30,0)</f>
        <v>0</v>
      </c>
      <c r="BE30" s="195">
        <f>IF(OR(AX30=Datos!$C$63,AX30=Datos!$C$64),BC30,0)</f>
        <v>0</v>
      </c>
      <c r="BF30" s="448"/>
      <c r="BG30" s="448"/>
      <c r="BH30" s="448"/>
      <c r="BI30" s="448"/>
      <c r="BJ30" s="451"/>
      <c r="BK30" s="454"/>
      <c r="BL30" s="457"/>
      <c r="BM30" s="196"/>
      <c r="BN30" s="191"/>
      <c r="BO30" s="191"/>
      <c r="BP30" s="191"/>
      <c r="BQ30" s="197"/>
    </row>
    <row r="31" spans="1:69" ht="96.75" customHeight="1" x14ac:dyDescent="0.35">
      <c r="A31" s="476"/>
      <c r="B31" s="479"/>
      <c r="C31" s="457"/>
      <c r="D31" s="482"/>
      <c r="E31" s="457"/>
      <c r="F31" s="460"/>
      <c r="G31" s="460"/>
      <c r="H31" s="484"/>
      <c r="I31" s="484"/>
      <c r="J31" s="484"/>
      <c r="K31" s="487"/>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3"/>
      <c r="AJ31" s="466"/>
      <c r="AK31" s="466"/>
      <c r="AL31" s="463"/>
      <c r="AM31" s="463"/>
      <c r="AN31" s="463"/>
      <c r="AO31" s="448"/>
      <c r="AP31" s="448"/>
      <c r="AQ31" s="448"/>
      <c r="AR31" s="468"/>
      <c r="AS31" s="470"/>
      <c r="AT31" s="473"/>
      <c r="AU31" s="199"/>
      <c r="AV31" s="193"/>
      <c r="AW31" s="193"/>
      <c r="AX31" s="194"/>
      <c r="AY31" s="194"/>
      <c r="AZ31" s="194"/>
      <c r="BA31" s="194"/>
      <c r="BB31" s="191"/>
      <c r="BC31" s="195" t="e">
        <f>IF(AX31=Datos!$C$63,Datos!$C$73,IF(AX31=Datos!$C$64,Datos!$C$74,IF(AX31=Datos!$C$65,Datos!$C$75,"Revisar")))+IF(AY31=Datos!$D$63,Datos!$D$73,IF(AY31=Datos!$D$64,Datos!$D$74,"Revisar"))+IF(AZ31=Datos!$E$63,Datos!$E$73,IF(AZ31=Datos!$E$64,Datos!$E$74,"Revisar"))+IF(BB31=Datos!$G$63,Datos!$G$73,IF(BB31=Datos!$G$64,Datos!$G$74,IF(BB31=Datos!$G$65,Datos!$G$75,"Revisar")))</f>
        <v>#VALUE!</v>
      </c>
      <c r="BD31" s="195">
        <f>IF(AX31=Datos!$C$65,BC31,0)</f>
        <v>0</v>
      </c>
      <c r="BE31" s="195">
        <f>IF(OR(AX31=Datos!$C$63,AX31=Datos!$C$64),BC31,0)</f>
        <v>0</v>
      </c>
      <c r="BF31" s="448"/>
      <c r="BG31" s="448"/>
      <c r="BH31" s="448"/>
      <c r="BI31" s="448"/>
      <c r="BJ31" s="451"/>
      <c r="BK31" s="454"/>
      <c r="BL31" s="457"/>
      <c r="BM31" s="200"/>
      <c r="BN31" s="200"/>
      <c r="BO31" s="200"/>
      <c r="BP31" s="200"/>
      <c r="BQ31" s="201"/>
    </row>
    <row r="32" spans="1:69" ht="43.5" customHeight="1" thickBot="1" x14ac:dyDescent="0.4">
      <c r="A32" s="477"/>
      <c r="B32" s="480"/>
      <c r="C32" s="458"/>
      <c r="D32" s="483"/>
      <c r="E32" s="458"/>
      <c r="F32" s="461"/>
      <c r="G32" s="461"/>
      <c r="H32" s="485"/>
      <c r="I32" s="485"/>
      <c r="J32" s="485"/>
      <c r="K32" s="488"/>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4"/>
      <c r="AJ32" s="467"/>
      <c r="AK32" s="467"/>
      <c r="AL32" s="464"/>
      <c r="AM32" s="464"/>
      <c r="AN32" s="464"/>
      <c r="AO32" s="449"/>
      <c r="AP32" s="449"/>
      <c r="AQ32" s="449"/>
      <c r="AR32" s="469"/>
      <c r="AS32" s="471"/>
      <c r="AT32" s="474"/>
      <c r="AU32" s="203"/>
      <c r="AV32" s="204"/>
      <c r="AW32" s="204"/>
      <c r="AX32" s="205"/>
      <c r="AY32" s="205"/>
      <c r="AZ32" s="205"/>
      <c r="BA32" s="205"/>
      <c r="BB32" s="202"/>
      <c r="BC32" s="206" t="e">
        <f>IF(AX32=Datos!$C$63,Datos!$C$73,IF(AX32=Datos!$C$64,Datos!$C$74,IF(AX32=Datos!$C$65,Datos!$C$75,"Revisar")))+IF(AY32=Datos!$D$63,Datos!$D$73,IF(AY32=Datos!$D$64,Datos!$D$74,"Revisar"))+IF(AZ32=Datos!$E$63,Datos!$E$73,IF(AZ32=Datos!$E$64,Datos!$E$74,"Revisar"))+IF(BB32=Datos!$G$63,Datos!$G$73,IF(BB32=Datos!$G$64,Datos!$G$74,IF(BB32=Datos!$G$65,Datos!$G$75,"Revisar")))</f>
        <v>#VALUE!</v>
      </c>
      <c r="BD32" s="206">
        <f>IF(AX32=Datos!$C$65,BC32,0)</f>
        <v>0</v>
      </c>
      <c r="BE32" s="206">
        <f>IF(OR(AX32=Datos!$C$63,AX32=Datos!$C$64),BC32,0)</f>
        <v>0</v>
      </c>
      <c r="BF32" s="449"/>
      <c r="BG32" s="449"/>
      <c r="BH32" s="449"/>
      <c r="BI32" s="449"/>
      <c r="BJ32" s="452"/>
      <c r="BK32" s="455"/>
      <c r="BL32" s="458"/>
      <c r="BM32" s="207"/>
      <c r="BN32" s="207"/>
      <c r="BO32" s="207"/>
      <c r="BP32" s="207"/>
      <c r="BQ32" s="208"/>
    </row>
    <row r="33" spans="1:69" s="138" customFormat="1" ht="15.65" hidden="1" customHeight="1" x14ac:dyDescent="0.3">
      <c r="A33" s="496"/>
      <c r="B33" s="497"/>
      <c r="C33" s="498"/>
      <c r="D33" s="499"/>
      <c r="E33" s="498"/>
      <c r="F33" s="495"/>
      <c r="G33" s="495"/>
      <c r="H33" s="500"/>
      <c r="I33" s="500"/>
      <c r="J33" s="500"/>
      <c r="K33" s="501" t="str">
        <f>CONCATENATE(H33," ",I33," ",J33)</f>
        <v xml:space="preserve">  </v>
      </c>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89">
        <f>COUNTIF(P33:AH36,"Si")</f>
        <v>0</v>
      </c>
      <c r="AJ33" s="490">
        <f>IF((COUNTIF(O33:AH36,"Si"))&lt;=0,0,(IF((COUNTIF(O33:AH36,"Si"))&lt;=5,3,(IF(COUNTIF(O33:AH36,"Si")&lt;=11,4,5)))))</f>
        <v>0</v>
      </c>
      <c r="AK33" s="490">
        <f>IF((COUNTIF(O33:AH36,"Si"))&lt;=0,0,(IF((COUNTIF(O33:AH36,"Si"))&lt;=5,"MODERADO",(IF(COUNTIF(O33:AH36,"Si")&lt;=11,"ALTO","EXTREMO")))))</f>
        <v>0</v>
      </c>
      <c r="AL33" s="489"/>
      <c r="AM33" s="489"/>
      <c r="AN33" s="489" t="str">
        <f t="shared" ref="AN33" si="9">IF(AM33="Rara vez",1,(IF(AM33="Improbable",2,(IF(AM33="Posible",3,IF(AM33="Probable",4,IF(AM33="Seguro",5,"Revisar")))))))</f>
        <v>Revisar</v>
      </c>
      <c r="AO33" s="491">
        <f t="shared" ref="AO33" si="10">IF(E33="Corrupción",AN33,IF(AL33&lt;=2,1,IF(AL33&lt;=24,2,IF(AL33&lt;=500,3,IF(AL33&lt;=5000,4,IF(AL33&gt;5000,5,"Revisar"))))))</f>
        <v>1</v>
      </c>
      <c r="AP33" s="491" t="str">
        <f t="shared" ref="AP33" si="11">IF(E33="Corrupción",(IF(AO33=1,"Rara Vez",IF(AO33=2,"Improbable",IF(AO33=3,"Posible",IF(AO33=4,"Probable",IF(AO33=5,"Seguro","Revisar")))))),IF(AO33=1,"Muy Baja",IF(AO33=2,"Baja",IF(AO33=3,"Media",IF(AO33=4,"Alta","Muy Alta")))))</f>
        <v>Muy Baja</v>
      </c>
      <c r="AQ33" s="491" t="e">
        <f>IF(E33="Corrupción",AJ33,(ROUND(((VLOOKUP(M33,Datos!$B$25:$C$29,2,FALSE)*Datos!$B$32)+(VLOOKUP(N33,Datos!$B$25:$C$29,2,FALSE)*Datos!$C$32)+(VLOOKUP(O33,Datos!$B$25:$C$29,2,FALSE)*Datos!$D$32))*5,0)))</f>
        <v>#N/A</v>
      </c>
      <c r="AR33" s="492" t="e">
        <f>IF(AQ33=1,"Insignificante",IF(AQ33=2,"Menor",IF(AQ33=3,"Moderado",IF(AQ33=4,"Mayor","Catastrófico"))))</f>
        <v>#N/A</v>
      </c>
      <c r="AS33" s="493" t="e">
        <f>_xlfn.NUMBERVALUE(CONCATENATE(AO33,AQ33),"##")</f>
        <v>#N/A</v>
      </c>
      <c r="AT33" s="494" t="e">
        <f>VLOOKUP(AS33,Datos!$I$37:$J$61,2,FALSE)</f>
        <v>#N/A</v>
      </c>
      <c r="AU33" s="186"/>
      <c r="AV33" s="187"/>
      <c r="AW33" s="187"/>
      <c r="AX33" s="188"/>
      <c r="AY33" s="188"/>
      <c r="AZ33" s="188"/>
      <c r="BA33" s="188"/>
      <c r="BB33" s="185"/>
      <c r="BC33" s="145" t="e">
        <f>IF(AX33=Datos!$C$63,Datos!$C$73,IF(AX33=Datos!$C$64,Datos!$C$74,IF(AX33=Datos!$C$65,Datos!$C$75,"Revisar")))+IF(AY33=Datos!$D$63,Datos!$D$73,IF(AY33=Datos!$D$64,Datos!$D$74,"Revisar"))+IF(AZ33=Datos!$E$63,Datos!$E$73,IF(AZ33=Datos!$E$64,Datos!$E$74,"Revisar"))+IF(BB33=Datos!$G$63,Datos!$G$73,IF(BB33=Datos!$G$64,Datos!$G$74,IF(BB33=Datos!$G$65,Datos!$G$75,"Revisar")))</f>
        <v>#VALUE!</v>
      </c>
      <c r="BD33" s="145">
        <f>IF(AX33=Datos!$C$65,BC33,0)</f>
        <v>0</v>
      </c>
      <c r="BE33" s="145">
        <f>IF(OR(AX33=Datos!$C$63,AX33=Datos!$C$64),BC33,0)</f>
        <v>0</v>
      </c>
      <c r="BF33" s="447">
        <f>IF(ROUND(AO33-SUM(BE33:BE36),0)&lt;=0,1,ROUND(AO33-SUM(BE33:BE36),0))</f>
        <v>1</v>
      </c>
      <c r="BG33" s="491" t="str">
        <f>IF(E33="Corrupción",(IF(BF33=1,"Rara Vez",IF(BF33=2,"Improbable",IF(BF33=3,"Posible",IF(BF33=4,"Probable","Seguro"))))),IF(BF33=1,"Muy Baja",IF(BF33=2,"Baja",IF(BF33=3,"Media",IF(BF33=4,"Alta","Muy Alta")))))</f>
        <v>Muy Baja</v>
      </c>
      <c r="BH33" s="447" t="e">
        <f>ROUND(AQ33-SUM(BD33:BD36),0)</f>
        <v>#N/A</v>
      </c>
      <c r="BI33" s="447" t="e">
        <f>IF(BH33=1,"Insignificante",IF(BH33=2,"Menor",IF(BH33=3,"Moderado",IF(BH33=4,"Mayor","Catastrófico"))))</f>
        <v>#N/A</v>
      </c>
      <c r="BJ33" s="450" t="e">
        <f>_xlfn.NUMBERVALUE(CONCATENATE(BF33,BH33),"##")</f>
        <v>#N/A</v>
      </c>
      <c r="BK33" s="453" t="e">
        <f>+VLOOKUP(BJ33,Datos!$I$37:$J$65,2,FALSE)</f>
        <v>#N/A</v>
      </c>
      <c r="BL33" s="456"/>
      <c r="BM33" s="189"/>
      <c r="BN33" s="185"/>
      <c r="BO33" s="185"/>
      <c r="BP33" s="185"/>
      <c r="BQ33" s="190"/>
    </row>
    <row r="34" spans="1:69" ht="15.65" hidden="1" customHeight="1" x14ac:dyDescent="0.35">
      <c r="A34" s="476"/>
      <c r="B34" s="479"/>
      <c r="C34" s="457"/>
      <c r="D34" s="482"/>
      <c r="E34" s="457"/>
      <c r="F34" s="460"/>
      <c r="G34" s="460"/>
      <c r="H34" s="484"/>
      <c r="I34" s="484"/>
      <c r="J34" s="484"/>
      <c r="K34" s="487"/>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3"/>
      <c r="AJ34" s="466"/>
      <c r="AK34" s="466"/>
      <c r="AL34" s="463"/>
      <c r="AM34" s="463"/>
      <c r="AN34" s="463"/>
      <c r="AO34" s="448"/>
      <c r="AP34" s="448"/>
      <c r="AQ34" s="448"/>
      <c r="AR34" s="468"/>
      <c r="AS34" s="470"/>
      <c r="AT34" s="473"/>
      <c r="AU34" s="192"/>
      <c r="AV34" s="193"/>
      <c r="AW34" s="193"/>
      <c r="AX34" s="194"/>
      <c r="AY34" s="194"/>
      <c r="AZ34" s="194"/>
      <c r="BA34" s="194"/>
      <c r="BB34" s="191"/>
      <c r="BC34" s="195" t="e">
        <f>IF(AX34=Datos!$C$63,Datos!$C$73,IF(AX34=Datos!$C$64,Datos!$C$74,IF(AX34=Datos!$C$65,Datos!$C$75,"Revisar")))+IF(AY34=Datos!$D$63,Datos!$D$73,IF(AY34=Datos!$D$64,Datos!$D$74,"Revisar"))+IF(AZ34=Datos!$E$63,Datos!$E$73,IF(AZ34=Datos!$E$64,Datos!$E$74,"Revisar"))+IF(BB34=Datos!$G$63,Datos!$G$73,IF(BB34=Datos!$G$64,Datos!$G$74,IF(BB34=Datos!$G$65,Datos!$G$75,"Revisar")))</f>
        <v>#VALUE!</v>
      </c>
      <c r="BD34" s="195">
        <f>IF(AX34=Datos!$C$65,BC34,0)</f>
        <v>0</v>
      </c>
      <c r="BE34" s="195">
        <f>IF(OR(AX34=Datos!$C$63,AX34=Datos!$C$64),BC34,0)</f>
        <v>0</v>
      </c>
      <c r="BF34" s="448"/>
      <c r="BG34" s="448"/>
      <c r="BH34" s="448"/>
      <c r="BI34" s="448"/>
      <c r="BJ34" s="451"/>
      <c r="BK34" s="454"/>
      <c r="BL34" s="457"/>
      <c r="BM34" s="196"/>
      <c r="BN34" s="191"/>
      <c r="BO34" s="191"/>
      <c r="BP34" s="191"/>
      <c r="BQ34" s="197"/>
    </row>
    <row r="35" spans="1:69" ht="43.5" hidden="1" customHeight="1" x14ac:dyDescent="0.35">
      <c r="A35" s="476"/>
      <c r="B35" s="479"/>
      <c r="C35" s="457"/>
      <c r="D35" s="482"/>
      <c r="E35" s="457"/>
      <c r="F35" s="460"/>
      <c r="G35" s="460"/>
      <c r="H35" s="484"/>
      <c r="I35" s="484"/>
      <c r="J35" s="484"/>
      <c r="K35" s="487"/>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3"/>
      <c r="AJ35" s="466"/>
      <c r="AK35" s="466"/>
      <c r="AL35" s="463"/>
      <c r="AM35" s="463"/>
      <c r="AN35" s="463"/>
      <c r="AO35" s="448"/>
      <c r="AP35" s="448"/>
      <c r="AQ35" s="448"/>
      <c r="AR35" s="468"/>
      <c r="AS35" s="470"/>
      <c r="AT35" s="473"/>
      <c r="AU35" s="199"/>
      <c r="AV35" s="193"/>
      <c r="AW35" s="193"/>
      <c r="AX35" s="194"/>
      <c r="AY35" s="194"/>
      <c r="AZ35" s="194"/>
      <c r="BA35" s="194"/>
      <c r="BB35" s="191"/>
      <c r="BC35" s="195" t="e">
        <f>IF(AX35=Datos!$C$63,Datos!$C$73,IF(AX35=Datos!$C$64,Datos!$C$74,IF(AX35=Datos!$C$65,Datos!$C$75,"Revisar")))+IF(AY35=Datos!$D$63,Datos!$D$73,IF(AY35=Datos!$D$64,Datos!$D$74,"Revisar"))+IF(AZ35=Datos!$E$63,Datos!$E$73,IF(AZ35=Datos!$E$64,Datos!$E$74,"Revisar"))+IF(BB35=Datos!$G$63,Datos!$G$73,IF(BB35=Datos!$G$64,Datos!$G$74,IF(BB35=Datos!$G$65,Datos!$G$75,"Revisar")))</f>
        <v>#VALUE!</v>
      </c>
      <c r="BD35" s="195">
        <f>IF(AX35=Datos!$C$65,BC35,0)</f>
        <v>0</v>
      </c>
      <c r="BE35" s="195">
        <f>IF(OR(AX35=Datos!$C$63,AX35=Datos!$C$64),BC35,0)</f>
        <v>0</v>
      </c>
      <c r="BF35" s="448"/>
      <c r="BG35" s="448"/>
      <c r="BH35" s="448"/>
      <c r="BI35" s="448"/>
      <c r="BJ35" s="451"/>
      <c r="BK35" s="454"/>
      <c r="BL35" s="457"/>
      <c r="BM35" s="200"/>
      <c r="BN35" s="200"/>
      <c r="BO35" s="200"/>
      <c r="BP35" s="200"/>
      <c r="BQ35" s="201"/>
    </row>
    <row r="36" spans="1:69" ht="43.5" hidden="1" customHeight="1" thickBot="1" x14ac:dyDescent="0.4">
      <c r="A36" s="477"/>
      <c r="B36" s="480"/>
      <c r="C36" s="458"/>
      <c r="D36" s="483"/>
      <c r="E36" s="458"/>
      <c r="F36" s="461"/>
      <c r="G36" s="461"/>
      <c r="H36" s="485"/>
      <c r="I36" s="485"/>
      <c r="J36" s="485"/>
      <c r="K36" s="488"/>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4"/>
      <c r="AJ36" s="467"/>
      <c r="AK36" s="467"/>
      <c r="AL36" s="464"/>
      <c r="AM36" s="464"/>
      <c r="AN36" s="464"/>
      <c r="AO36" s="449"/>
      <c r="AP36" s="449"/>
      <c r="AQ36" s="449"/>
      <c r="AR36" s="469"/>
      <c r="AS36" s="471"/>
      <c r="AT36" s="474"/>
      <c r="AU36" s="203"/>
      <c r="AV36" s="204"/>
      <c r="AW36" s="204"/>
      <c r="AX36" s="205"/>
      <c r="AY36" s="205"/>
      <c r="AZ36" s="205"/>
      <c r="BA36" s="205"/>
      <c r="BB36" s="202"/>
      <c r="BC36" s="206" t="e">
        <f>IF(AX36=Datos!$C$63,Datos!$C$73,IF(AX36=Datos!$C$64,Datos!$C$74,IF(AX36=Datos!$C$65,Datos!$C$75,"Revisar")))+IF(AY36=Datos!$D$63,Datos!$D$73,IF(AY36=Datos!$D$64,Datos!$D$74,"Revisar"))+IF(AZ36=Datos!$E$63,Datos!$E$73,IF(AZ36=Datos!$E$64,Datos!$E$74,"Revisar"))+IF(BB36=Datos!$G$63,Datos!$G$73,IF(BB36=Datos!$G$64,Datos!$G$74,IF(BB36=Datos!$G$65,Datos!$G$75,"Revisar")))</f>
        <v>#VALUE!</v>
      </c>
      <c r="BD36" s="206">
        <f>IF(AX36=Datos!$C$65,BC36,0)</f>
        <v>0</v>
      </c>
      <c r="BE36" s="206">
        <f>IF(OR(AX36=Datos!$C$63,AX36=Datos!$C$64),BC36,0)</f>
        <v>0</v>
      </c>
      <c r="BF36" s="449"/>
      <c r="BG36" s="449"/>
      <c r="BH36" s="449"/>
      <c r="BI36" s="449"/>
      <c r="BJ36" s="452"/>
      <c r="BK36" s="455"/>
      <c r="BL36" s="458"/>
      <c r="BM36" s="207"/>
      <c r="BN36" s="207"/>
      <c r="BO36" s="207"/>
      <c r="BP36" s="207"/>
      <c r="BQ36" s="208"/>
    </row>
    <row r="37" spans="1:69" s="138" customFormat="1" ht="15.65" hidden="1" customHeight="1" x14ac:dyDescent="0.3">
      <c r="A37" s="496"/>
      <c r="B37" s="497"/>
      <c r="C37" s="498"/>
      <c r="D37" s="499"/>
      <c r="E37" s="498"/>
      <c r="F37" s="495"/>
      <c r="G37" s="495"/>
      <c r="H37" s="500"/>
      <c r="I37" s="500"/>
      <c r="J37" s="500"/>
      <c r="K37" s="501" t="str">
        <f>CONCATENATE(H37," ",I37," ",J37)</f>
        <v xml:space="preserve">  </v>
      </c>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89">
        <f>COUNTIF(P37:AH40,"Si")</f>
        <v>0</v>
      </c>
      <c r="AJ37" s="490">
        <f>IF((COUNTIF(O37:AH40,"Si"))&lt;=0,0,(IF((COUNTIF(O37:AH40,"Si"))&lt;=5,3,(IF(COUNTIF(O37:AH40,"Si")&lt;=11,4,5)))))</f>
        <v>0</v>
      </c>
      <c r="AK37" s="490">
        <f>IF((COUNTIF(O37:AH40,"Si"))&lt;=0,0,(IF((COUNTIF(O37:AH40,"Si"))&lt;=5,"MODERADO",(IF(COUNTIF(O37:AH40,"Si")&lt;=11,"ALTO","EXTREMO")))))</f>
        <v>0</v>
      </c>
      <c r="AL37" s="489"/>
      <c r="AM37" s="489"/>
      <c r="AN37" s="489" t="str">
        <f t="shared" ref="AN37" si="12">IF(AM37="Rara vez",1,(IF(AM37="Improbable",2,(IF(AM37="Posible",3,IF(AM37="Probable",4,IF(AM37="Seguro",5,"Revisar")))))))</f>
        <v>Revisar</v>
      </c>
      <c r="AO37" s="491">
        <f t="shared" ref="AO37" si="13">IF(E37="Corrupción",AN37,IF(AL37&lt;=2,1,IF(AL37&lt;=24,2,IF(AL37&lt;=500,3,IF(AL37&lt;=5000,4,IF(AL37&gt;5000,5,"Revisar"))))))</f>
        <v>1</v>
      </c>
      <c r="AP37" s="491" t="str">
        <f t="shared" ref="AP37" si="14">IF(E37="Corrupción",(IF(AO37=1,"Rara Vez",IF(AO37=2,"Improbable",IF(AO37=3,"Posible",IF(AO37=4,"Probable",IF(AO37=5,"Seguro","Revisar")))))),IF(AO37=1,"Muy Baja",IF(AO37=2,"Baja",IF(AO37=3,"Media",IF(AO37=4,"Alta","Muy Alta")))))</f>
        <v>Muy Baja</v>
      </c>
      <c r="AQ37" s="491" t="e">
        <f>IF(E37="Corrupción",AJ37,(ROUND(((VLOOKUP(M37,Datos!$B$25:$C$29,2,FALSE)*Datos!$B$32)+(VLOOKUP(N37,Datos!$B$25:$C$29,2,FALSE)*Datos!$C$32)+(VLOOKUP(O37,Datos!$B$25:$C$29,2,FALSE)*Datos!$D$32))*5,0)))</f>
        <v>#N/A</v>
      </c>
      <c r="AR37" s="492" t="e">
        <f>IF(AQ37=1,"Insignificante",IF(AQ37=2,"Menor",IF(AQ37=3,"Moderado",IF(AQ37=4,"Mayor","Catastrófico"))))</f>
        <v>#N/A</v>
      </c>
      <c r="AS37" s="493" t="e">
        <f>_xlfn.NUMBERVALUE(CONCATENATE(AO37,AQ37),"##")</f>
        <v>#N/A</v>
      </c>
      <c r="AT37" s="494" t="e">
        <f>VLOOKUP(AS37,Datos!$I$37:$J$61,2,FALSE)</f>
        <v>#N/A</v>
      </c>
      <c r="AU37" s="186"/>
      <c r="AV37" s="187"/>
      <c r="AW37" s="187"/>
      <c r="AX37" s="188"/>
      <c r="AY37" s="188"/>
      <c r="AZ37" s="188"/>
      <c r="BA37" s="188"/>
      <c r="BB37" s="185"/>
      <c r="BC37" s="145" t="e">
        <f>IF(AX37=Datos!$C$63,Datos!$C$73,IF(AX37=Datos!$C$64,Datos!$C$74,IF(AX37=Datos!$C$65,Datos!$C$75,"Revisar")))+IF(AY37=Datos!$D$63,Datos!$D$73,IF(AY37=Datos!$D$64,Datos!$D$74,"Revisar"))+IF(AZ37=Datos!$E$63,Datos!$E$73,IF(AZ37=Datos!$E$64,Datos!$E$74,"Revisar"))+IF(BB37=Datos!$G$63,Datos!$G$73,IF(BB37=Datos!$G$64,Datos!$G$74,IF(BB37=Datos!$G$65,Datos!$G$75,"Revisar")))</f>
        <v>#VALUE!</v>
      </c>
      <c r="BD37" s="145">
        <f>IF(AX37=Datos!$C$65,BC37,0)</f>
        <v>0</v>
      </c>
      <c r="BE37" s="145">
        <f>IF(OR(AX37=Datos!$C$63,AX37=Datos!$C$64),BC37,0)</f>
        <v>0</v>
      </c>
      <c r="BF37" s="447">
        <f>IF(ROUND(AO37-SUM(BE37:BE40),0)&lt;=0,1,ROUND(AO37-SUM(BE37:BE40),0))</f>
        <v>1</v>
      </c>
      <c r="BG37" s="491" t="str">
        <f>IF(E37="Corrupción",(IF(BF37=1,"Rara Vez",IF(BF37=2,"Improbable",IF(BF37=3,"Posible",IF(BF37=4,"Probable","Seguro"))))),IF(BF37=1,"Muy Baja",IF(BF37=2,"Baja",IF(BF37=3,"Media",IF(BF37=4,"Alta","Muy Alta")))))</f>
        <v>Muy Baja</v>
      </c>
      <c r="BH37" s="447" t="e">
        <f>ROUND(AQ37-SUM(BD37:BD40),0)</f>
        <v>#N/A</v>
      </c>
      <c r="BI37" s="447" t="e">
        <f>IF(BH37=1,"Insignificante",IF(BH37=2,"Menor",IF(BH37=3,"Moderado",IF(BH37=4,"Mayor","Catastrófico"))))</f>
        <v>#N/A</v>
      </c>
      <c r="BJ37" s="450" t="e">
        <f>_xlfn.NUMBERVALUE(CONCATENATE(BF37,BH37),"##")</f>
        <v>#N/A</v>
      </c>
      <c r="BK37" s="453" t="e">
        <f>+VLOOKUP(BJ37,Datos!$I$37:$J$65,2,FALSE)</f>
        <v>#N/A</v>
      </c>
      <c r="BL37" s="456"/>
      <c r="BM37" s="189"/>
      <c r="BN37" s="185"/>
      <c r="BO37" s="185"/>
      <c r="BP37" s="185"/>
      <c r="BQ37" s="190"/>
    </row>
    <row r="38" spans="1:69" ht="15.65" hidden="1" customHeight="1" x14ac:dyDescent="0.35">
      <c r="A38" s="476"/>
      <c r="B38" s="479"/>
      <c r="C38" s="457"/>
      <c r="D38" s="482"/>
      <c r="E38" s="457"/>
      <c r="F38" s="460"/>
      <c r="G38" s="460"/>
      <c r="H38" s="484"/>
      <c r="I38" s="484"/>
      <c r="J38" s="484"/>
      <c r="K38" s="487"/>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3"/>
      <c r="AJ38" s="466"/>
      <c r="AK38" s="466"/>
      <c r="AL38" s="463"/>
      <c r="AM38" s="463"/>
      <c r="AN38" s="463"/>
      <c r="AO38" s="448"/>
      <c r="AP38" s="448"/>
      <c r="AQ38" s="448"/>
      <c r="AR38" s="468"/>
      <c r="AS38" s="470"/>
      <c r="AT38" s="473"/>
      <c r="AU38" s="192"/>
      <c r="AV38" s="193"/>
      <c r="AW38" s="193"/>
      <c r="AX38" s="194"/>
      <c r="AY38" s="194"/>
      <c r="AZ38" s="194"/>
      <c r="BA38" s="194"/>
      <c r="BB38" s="191"/>
      <c r="BC38" s="195" t="e">
        <f>IF(AX38=Datos!$C$63,Datos!$C$73,IF(AX38=Datos!$C$64,Datos!$C$74,IF(AX38=Datos!$C$65,Datos!$C$75,"Revisar")))+IF(AY38=Datos!$D$63,Datos!$D$73,IF(AY38=Datos!$D$64,Datos!$D$74,"Revisar"))+IF(AZ38=Datos!$E$63,Datos!$E$73,IF(AZ38=Datos!$E$64,Datos!$E$74,"Revisar"))+IF(BB38=Datos!$G$63,Datos!$G$73,IF(BB38=Datos!$G$64,Datos!$G$74,IF(BB38=Datos!$G$65,Datos!$G$75,"Revisar")))</f>
        <v>#VALUE!</v>
      </c>
      <c r="BD38" s="195">
        <f>IF(AX38=Datos!$C$65,BC38,0)</f>
        <v>0</v>
      </c>
      <c r="BE38" s="195">
        <f>IF(OR(AX38=Datos!$C$63,AX38=Datos!$C$64),BC38,0)</f>
        <v>0</v>
      </c>
      <c r="BF38" s="448"/>
      <c r="BG38" s="448"/>
      <c r="BH38" s="448"/>
      <c r="BI38" s="448"/>
      <c r="BJ38" s="451"/>
      <c r="BK38" s="454"/>
      <c r="BL38" s="457"/>
      <c r="BM38" s="196"/>
      <c r="BN38" s="191"/>
      <c r="BO38" s="191"/>
      <c r="BP38" s="191"/>
      <c r="BQ38" s="197"/>
    </row>
    <row r="39" spans="1:69" ht="43.5" hidden="1" customHeight="1" x14ac:dyDescent="0.35">
      <c r="A39" s="476"/>
      <c r="B39" s="479"/>
      <c r="C39" s="457"/>
      <c r="D39" s="482"/>
      <c r="E39" s="457"/>
      <c r="F39" s="460"/>
      <c r="G39" s="460"/>
      <c r="H39" s="484"/>
      <c r="I39" s="484"/>
      <c r="J39" s="484"/>
      <c r="K39" s="487"/>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3"/>
      <c r="AJ39" s="466"/>
      <c r="AK39" s="466"/>
      <c r="AL39" s="463"/>
      <c r="AM39" s="463"/>
      <c r="AN39" s="463"/>
      <c r="AO39" s="448"/>
      <c r="AP39" s="448"/>
      <c r="AQ39" s="448"/>
      <c r="AR39" s="468"/>
      <c r="AS39" s="470"/>
      <c r="AT39" s="473"/>
      <c r="AU39" s="199"/>
      <c r="AV39" s="193"/>
      <c r="AW39" s="193"/>
      <c r="AX39" s="194"/>
      <c r="AY39" s="194"/>
      <c r="AZ39" s="194"/>
      <c r="BA39" s="194"/>
      <c r="BB39" s="191"/>
      <c r="BC39" s="195" t="e">
        <f>IF(AX39=Datos!$C$63,Datos!$C$73,IF(AX39=Datos!$C$64,Datos!$C$74,IF(AX39=Datos!$C$65,Datos!$C$75,"Revisar")))+IF(AY39=Datos!$D$63,Datos!$D$73,IF(AY39=Datos!$D$64,Datos!$D$74,"Revisar"))+IF(AZ39=Datos!$E$63,Datos!$E$73,IF(AZ39=Datos!$E$64,Datos!$E$74,"Revisar"))+IF(BB39=Datos!$G$63,Datos!$G$73,IF(BB39=Datos!$G$64,Datos!$G$74,IF(BB39=Datos!$G$65,Datos!$G$75,"Revisar")))</f>
        <v>#VALUE!</v>
      </c>
      <c r="BD39" s="195">
        <f>IF(AX39=Datos!$C$65,BC39,0)</f>
        <v>0</v>
      </c>
      <c r="BE39" s="195">
        <f>IF(OR(AX39=Datos!$C$63,AX39=Datos!$C$64),BC39,0)</f>
        <v>0</v>
      </c>
      <c r="BF39" s="448"/>
      <c r="BG39" s="448"/>
      <c r="BH39" s="448"/>
      <c r="BI39" s="448"/>
      <c r="BJ39" s="451"/>
      <c r="BK39" s="454"/>
      <c r="BL39" s="457"/>
      <c r="BM39" s="200"/>
      <c r="BN39" s="200"/>
      <c r="BO39" s="200"/>
      <c r="BP39" s="200"/>
      <c r="BQ39" s="201"/>
    </row>
    <row r="40" spans="1:69" ht="43.5" hidden="1" customHeight="1" thickBot="1" x14ac:dyDescent="0.4">
      <c r="A40" s="477"/>
      <c r="B40" s="480"/>
      <c r="C40" s="458"/>
      <c r="D40" s="483"/>
      <c r="E40" s="458"/>
      <c r="F40" s="461"/>
      <c r="G40" s="461"/>
      <c r="H40" s="485"/>
      <c r="I40" s="485"/>
      <c r="J40" s="485"/>
      <c r="K40" s="488"/>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4"/>
      <c r="AJ40" s="467"/>
      <c r="AK40" s="467"/>
      <c r="AL40" s="464"/>
      <c r="AM40" s="464"/>
      <c r="AN40" s="464"/>
      <c r="AO40" s="449"/>
      <c r="AP40" s="449"/>
      <c r="AQ40" s="449"/>
      <c r="AR40" s="469"/>
      <c r="AS40" s="471"/>
      <c r="AT40" s="474"/>
      <c r="AU40" s="203"/>
      <c r="AV40" s="204"/>
      <c r="AW40" s="204"/>
      <c r="AX40" s="205"/>
      <c r="AY40" s="205"/>
      <c r="AZ40" s="205"/>
      <c r="BA40" s="205"/>
      <c r="BB40" s="202"/>
      <c r="BC40" s="206" t="e">
        <f>IF(AX40=Datos!$C$63,Datos!$C$73,IF(AX40=Datos!$C$64,Datos!$C$74,IF(AX40=Datos!$C$65,Datos!$C$75,"Revisar")))+IF(AY40=Datos!$D$63,Datos!$D$73,IF(AY40=Datos!$D$64,Datos!$D$74,"Revisar"))+IF(AZ40=Datos!$E$63,Datos!$E$73,IF(AZ40=Datos!$E$64,Datos!$E$74,"Revisar"))+IF(BB40=Datos!$G$63,Datos!$G$73,IF(BB40=Datos!$G$64,Datos!$G$74,IF(BB40=Datos!$G$65,Datos!$G$75,"Revisar")))</f>
        <v>#VALUE!</v>
      </c>
      <c r="BD40" s="206">
        <f>IF(AX40=Datos!$C$65,BC40,0)</f>
        <v>0</v>
      </c>
      <c r="BE40" s="206">
        <f>IF(OR(AX40=Datos!$C$63,AX40=Datos!$C$64),BC40,0)</f>
        <v>0</v>
      </c>
      <c r="BF40" s="449"/>
      <c r="BG40" s="449"/>
      <c r="BH40" s="449"/>
      <c r="BI40" s="449"/>
      <c r="BJ40" s="452"/>
      <c r="BK40" s="455"/>
      <c r="BL40" s="458"/>
      <c r="BM40" s="207"/>
      <c r="BN40" s="207"/>
      <c r="BO40" s="207"/>
      <c r="BP40" s="207"/>
      <c r="BQ40" s="208"/>
    </row>
    <row r="41" spans="1:69" s="138" customFormat="1" ht="15.65" hidden="1" customHeight="1" x14ac:dyDescent="0.3">
      <c r="A41" s="496"/>
      <c r="B41" s="497"/>
      <c r="C41" s="498"/>
      <c r="D41" s="499"/>
      <c r="E41" s="498"/>
      <c r="F41" s="495"/>
      <c r="G41" s="495"/>
      <c r="H41" s="500"/>
      <c r="I41" s="500"/>
      <c r="J41" s="500"/>
      <c r="K41" s="501" t="str">
        <f>CONCATENATE(H41," ",I41," ",J41)</f>
        <v xml:space="preserve">  </v>
      </c>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89">
        <f>COUNTIF(P41:AH44,"Si")</f>
        <v>0</v>
      </c>
      <c r="AJ41" s="490">
        <f>IF((COUNTIF(O41:AH44,"Si"))&lt;=0,0,(IF((COUNTIF(O41:AH44,"Si"))&lt;=5,3,(IF(COUNTIF(O41:AH44,"Si")&lt;=11,4,5)))))</f>
        <v>0</v>
      </c>
      <c r="AK41" s="490">
        <f>IF((COUNTIF(O41:AH44,"Si"))&lt;=0,0,(IF((COUNTIF(O41:AH44,"Si"))&lt;=5,"MODERADO",(IF(COUNTIF(O41:AH44,"Si")&lt;=11,"ALTO","EXTREMO")))))</f>
        <v>0</v>
      </c>
      <c r="AL41" s="489"/>
      <c r="AM41" s="489"/>
      <c r="AN41" s="489" t="str">
        <f t="shared" ref="AN41" si="15">IF(AM41="Rara vez",1,(IF(AM41="Improbable",2,(IF(AM41="Posible",3,IF(AM41="Probable",4,IF(AM41="Seguro",5,"Revisar")))))))</f>
        <v>Revisar</v>
      </c>
      <c r="AO41" s="491">
        <f t="shared" ref="AO41" si="16">IF(E41="Corrupción",AN41,IF(AL41&lt;=2,1,IF(AL41&lt;=24,2,IF(AL41&lt;=500,3,IF(AL41&lt;=5000,4,IF(AL41&gt;5000,5,"Revisar"))))))</f>
        <v>1</v>
      </c>
      <c r="AP41" s="491" t="str">
        <f t="shared" ref="AP41" si="17">IF(E41="Corrupción",(IF(AO41=1,"Rara Vez",IF(AO41=2,"Improbable",IF(AO41=3,"Posible",IF(AO41=4,"Probable",IF(AO41=5,"Seguro","Revisar")))))),IF(AO41=1,"Muy Baja",IF(AO41=2,"Baja",IF(AO41=3,"Media",IF(AO41=4,"Alta","Muy Alta")))))</f>
        <v>Muy Baja</v>
      </c>
      <c r="AQ41" s="491" t="e">
        <f>IF(E41="Corrupción",AJ41,(ROUND(((VLOOKUP(M41,Datos!$B$25:$C$29,2,FALSE)*Datos!$B$32)+(VLOOKUP(N41,Datos!$B$25:$C$29,2,FALSE)*Datos!$C$32)+(VLOOKUP(O41,Datos!$B$25:$C$29,2,FALSE)*Datos!$D$32))*5,0)))</f>
        <v>#N/A</v>
      </c>
      <c r="AR41" s="492" t="e">
        <f>IF(AQ41=1,"Insignificante",IF(AQ41=2,"Menor",IF(AQ41=3,"Moderado",IF(AQ41=4,"Mayor","Catastrófico"))))</f>
        <v>#N/A</v>
      </c>
      <c r="AS41" s="493" t="e">
        <f>_xlfn.NUMBERVALUE(CONCATENATE(AO41,AQ41),"##")</f>
        <v>#N/A</v>
      </c>
      <c r="AT41" s="494" t="e">
        <f>VLOOKUP(AS41,Datos!$I$37:$J$61,2,FALSE)</f>
        <v>#N/A</v>
      </c>
      <c r="AU41" s="186"/>
      <c r="AV41" s="187"/>
      <c r="AW41" s="187"/>
      <c r="AX41" s="188"/>
      <c r="AY41" s="188"/>
      <c r="AZ41" s="188"/>
      <c r="BA41" s="188"/>
      <c r="BB41" s="185"/>
      <c r="BC41" s="145" t="e">
        <f>IF(AX41=Datos!$C$63,Datos!$C$73,IF(AX41=Datos!$C$64,Datos!$C$74,IF(AX41=Datos!$C$65,Datos!$C$75,"Revisar")))+IF(AY41=Datos!$D$63,Datos!$D$73,IF(AY41=Datos!$D$64,Datos!$D$74,"Revisar"))+IF(AZ41=Datos!$E$63,Datos!$E$73,IF(AZ41=Datos!$E$64,Datos!$E$74,"Revisar"))+IF(BB41=Datos!$G$63,Datos!$G$73,IF(BB41=Datos!$G$64,Datos!$G$74,IF(BB41=Datos!$G$65,Datos!$G$75,"Revisar")))</f>
        <v>#VALUE!</v>
      </c>
      <c r="BD41" s="145">
        <f>IF(AX41=Datos!$C$65,BC41,0)</f>
        <v>0</v>
      </c>
      <c r="BE41" s="145">
        <f>IF(OR(AX41=Datos!$C$63,AX41=Datos!$C$64),BC41,0)</f>
        <v>0</v>
      </c>
      <c r="BF41" s="447">
        <f>IF(ROUND(AO41-SUM(BE41:BE44),0)&lt;=0,1,ROUND(AO41-SUM(BE41:BE44),0))</f>
        <v>1</v>
      </c>
      <c r="BG41" s="491" t="str">
        <f>IF(E41="Corrupción",(IF(BF41=1,"Rara Vez",IF(BF41=2,"Improbable",IF(BF41=3,"Posible",IF(BF41=4,"Probable","Seguro"))))),IF(BF41=1,"Muy Baja",IF(BF41=2,"Baja",IF(BF41=3,"Media",IF(BF41=4,"Alta","Muy Alta")))))</f>
        <v>Muy Baja</v>
      </c>
      <c r="BH41" s="447" t="e">
        <f>ROUND(AQ41-SUM(BD41:BD44),0)</f>
        <v>#N/A</v>
      </c>
      <c r="BI41" s="447" t="e">
        <f>IF(BH41=1,"Insignificante",IF(BH41=2,"Menor",IF(BH41=3,"Moderado",IF(BH41=4,"Mayor","Catastrófico"))))</f>
        <v>#N/A</v>
      </c>
      <c r="BJ41" s="450" t="e">
        <f>_xlfn.NUMBERVALUE(CONCATENATE(BF41,BH41),"##")</f>
        <v>#N/A</v>
      </c>
      <c r="BK41" s="453" t="e">
        <f>+VLOOKUP(BJ41,Datos!$I$37:$J$65,2,FALSE)</f>
        <v>#N/A</v>
      </c>
      <c r="BL41" s="456"/>
      <c r="BM41" s="189"/>
      <c r="BN41" s="185"/>
      <c r="BO41" s="185"/>
      <c r="BP41" s="185"/>
      <c r="BQ41" s="190"/>
    </row>
    <row r="42" spans="1:69" ht="15.65" hidden="1" customHeight="1" x14ac:dyDescent="0.35">
      <c r="A42" s="476"/>
      <c r="B42" s="479"/>
      <c r="C42" s="457"/>
      <c r="D42" s="482"/>
      <c r="E42" s="457"/>
      <c r="F42" s="460"/>
      <c r="G42" s="460"/>
      <c r="H42" s="484"/>
      <c r="I42" s="484"/>
      <c r="J42" s="484"/>
      <c r="K42" s="487"/>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3"/>
      <c r="AJ42" s="466"/>
      <c r="AK42" s="466"/>
      <c r="AL42" s="463"/>
      <c r="AM42" s="463"/>
      <c r="AN42" s="463"/>
      <c r="AO42" s="448"/>
      <c r="AP42" s="448"/>
      <c r="AQ42" s="448"/>
      <c r="AR42" s="468"/>
      <c r="AS42" s="470"/>
      <c r="AT42" s="473"/>
      <c r="AU42" s="192"/>
      <c r="AV42" s="193"/>
      <c r="AW42" s="193"/>
      <c r="AX42" s="194"/>
      <c r="AY42" s="194"/>
      <c r="AZ42" s="194"/>
      <c r="BA42" s="194"/>
      <c r="BB42" s="191"/>
      <c r="BC42" s="195" t="e">
        <f>IF(AX42=Datos!$C$63,Datos!$C$73,IF(AX42=Datos!$C$64,Datos!$C$74,IF(AX42=Datos!$C$65,Datos!$C$75,"Revisar")))+IF(AY42=Datos!$D$63,Datos!$D$73,IF(AY42=Datos!$D$64,Datos!$D$74,"Revisar"))+IF(AZ42=Datos!$E$63,Datos!$E$73,IF(AZ42=Datos!$E$64,Datos!$E$74,"Revisar"))+IF(BB42=Datos!$G$63,Datos!$G$73,IF(BB42=Datos!$G$64,Datos!$G$74,IF(BB42=Datos!$G$65,Datos!$G$75,"Revisar")))</f>
        <v>#VALUE!</v>
      </c>
      <c r="BD42" s="195">
        <f>IF(AX42=Datos!$C$65,BC42,0)</f>
        <v>0</v>
      </c>
      <c r="BE42" s="195">
        <f>IF(OR(AX42=Datos!$C$63,AX42=Datos!$C$64),BC42,0)</f>
        <v>0</v>
      </c>
      <c r="BF42" s="448"/>
      <c r="BG42" s="448"/>
      <c r="BH42" s="448"/>
      <c r="BI42" s="448"/>
      <c r="BJ42" s="451"/>
      <c r="BK42" s="454"/>
      <c r="BL42" s="457"/>
      <c r="BM42" s="196"/>
      <c r="BN42" s="191"/>
      <c r="BO42" s="191"/>
      <c r="BP42" s="191"/>
      <c r="BQ42" s="197"/>
    </row>
    <row r="43" spans="1:69" ht="43.5" hidden="1" customHeight="1" x14ac:dyDescent="0.35">
      <c r="A43" s="476"/>
      <c r="B43" s="479"/>
      <c r="C43" s="457"/>
      <c r="D43" s="482"/>
      <c r="E43" s="457"/>
      <c r="F43" s="460"/>
      <c r="G43" s="460"/>
      <c r="H43" s="484"/>
      <c r="I43" s="484"/>
      <c r="J43" s="484"/>
      <c r="K43" s="487"/>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3"/>
      <c r="AJ43" s="466"/>
      <c r="AK43" s="466"/>
      <c r="AL43" s="463"/>
      <c r="AM43" s="463"/>
      <c r="AN43" s="463"/>
      <c r="AO43" s="448"/>
      <c r="AP43" s="448"/>
      <c r="AQ43" s="448"/>
      <c r="AR43" s="468"/>
      <c r="AS43" s="470"/>
      <c r="AT43" s="473"/>
      <c r="AU43" s="199"/>
      <c r="AV43" s="193"/>
      <c r="AW43" s="193"/>
      <c r="AX43" s="194"/>
      <c r="AY43" s="194"/>
      <c r="AZ43" s="194"/>
      <c r="BA43" s="194"/>
      <c r="BB43" s="191"/>
      <c r="BC43" s="195" t="e">
        <f>IF(AX43=Datos!$C$63,Datos!$C$73,IF(AX43=Datos!$C$64,Datos!$C$74,IF(AX43=Datos!$C$65,Datos!$C$75,"Revisar")))+IF(AY43=Datos!$D$63,Datos!$D$73,IF(AY43=Datos!$D$64,Datos!$D$74,"Revisar"))+IF(AZ43=Datos!$E$63,Datos!$E$73,IF(AZ43=Datos!$E$64,Datos!$E$74,"Revisar"))+IF(BB43=Datos!$G$63,Datos!$G$73,IF(BB43=Datos!$G$64,Datos!$G$74,IF(BB43=Datos!$G$65,Datos!$G$75,"Revisar")))</f>
        <v>#VALUE!</v>
      </c>
      <c r="BD43" s="195">
        <f>IF(AX43=Datos!$C$65,BC43,0)</f>
        <v>0</v>
      </c>
      <c r="BE43" s="195">
        <f>IF(OR(AX43=Datos!$C$63,AX43=Datos!$C$64),BC43,0)</f>
        <v>0</v>
      </c>
      <c r="BF43" s="448"/>
      <c r="BG43" s="448"/>
      <c r="BH43" s="448"/>
      <c r="BI43" s="448"/>
      <c r="BJ43" s="451"/>
      <c r="BK43" s="454"/>
      <c r="BL43" s="457"/>
      <c r="BM43" s="200"/>
      <c r="BN43" s="200"/>
      <c r="BO43" s="200"/>
      <c r="BP43" s="200"/>
      <c r="BQ43" s="201"/>
    </row>
    <row r="44" spans="1:69" ht="43.5" hidden="1" customHeight="1" thickBot="1" x14ac:dyDescent="0.4">
      <c r="A44" s="477"/>
      <c r="B44" s="480"/>
      <c r="C44" s="458"/>
      <c r="D44" s="483"/>
      <c r="E44" s="458"/>
      <c r="F44" s="461"/>
      <c r="G44" s="461"/>
      <c r="H44" s="485"/>
      <c r="I44" s="485"/>
      <c r="J44" s="485"/>
      <c r="K44" s="488"/>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4"/>
      <c r="AJ44" s="467"/>
      <c r="AK44" s="467"/>
      <c r="AL44" s="464"/>
      <c r="AM44" s="464"/>
      <c r="AN44" s="464"/>
      <c r="AO44" s="449"/>
      <c r="AP44" s="449"/>
      <c r="AQ44" s="449"/>
      <c r="AR44" s="469"/>
      <c r="AS44" s="471"/>
      <c r="AT44" s="474"/>
      <c r="AU44" s="203"/>
      <c r="AV44" s="204"/>
      <c r="AW44" s="204"/>
      <c r="AX44" s="205"/>
      <c r="AY44" s="205"/>
      <c r="AZ44" s="205"/>
      <c r="BA44" s="205"/>
      <c r="BB44" s="202"/>
      <c r="BC44" s="206" t="e">
        <f>IF(AX44=Datos!$C$63,Datos!$C$73,IF(AX44=Datos!$C$64,Datos!$C$74,IF(AX44=Datos!$C$65,Datos!$C$75,"Revisar")))+IF(AY44=Datos!$D$63,Datos!$D$73,IF(AY44=Datos!$D$64,Datos!$D$74,"Revisar"))+IF(AZ44=Datos!$E$63,Datos!$E$73,IF(AZ44=Datos!$E$64,Datos!$E$74,"Revisar"))+IF(BB44=Datos!$G$63,Datos!$G$73,IF(BB44=Datos!$G$64,Datos!$G$74,IF(BB44=Datos!$G$65,Datos!$G$75,"Revisar")))</f>
        <v>#VALUE!</v>
      </c>
      <c r="BD44" s="206">
        <f>IF(AX44=Datos!$C$65,BC44,0)</f>
        <v>0</v>
      </c>
      <c r="BE44" s="206">
        <f>IF(OR(AX44=Datos!$C$63,AX44=Datos!$C$64),BC44,0)</f>
        <v>0</v>
      </c>
      <c r="BF44" s="449"/>
      <c r="BG44" s="449"/>
      <c r="BH44" s="449"/>
      <c r="BI44" s="449"/>
      <c r="BJ44" s="452"/>
      <c r="BK44" s="455"/>
      <c r="BL44" s="458"/>
      <c r="BM44" s="207"/>
      <c r="BN44" s="207"/>
      <c r="BO44" s="207"/>
      <c r="BP44" s="207"/>
      <c r="BQ44" s="208"/>
    </row>
    <row r="45" spans="1:69" s="138" customFormat="1" ht="15.65" hidden="1" customHeight="1" x14ac:dyDescent="0.3">
      <c r="A45" s="496"/>
      <c r="B45" s="497"/>
      <c r="C45" s="498"/>
      <c r="D45" s="499"/>
      <c r="E45" s="498"/>
      <c r="F45" s="495"/>
      <c r="G45" s="495"/>
      <c r="H45" s="500"/>
      <c r="I45" s="500"/>
      <c r="J45" s="500"/>
      <c r="K45" s="501" t="str">
        <f>CONCATENATE(H45," ",I45," ",J45)</f>
        <v xml:space="preserve">  </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89">
        <f>COUNTIF(P45:AH48,"Si")</f>
        <v>0</v>
      </c>
      <c r="AJ45" s="490">
        <f>IF((COUNTIF(O45:AH48,"Si"))&lt;=0,0,(IF((COUNTIF(O45:AH48,"Si"))&lt;=5,3,(IF(COUNTIF(O45:AH48,"Si")&lt;=11,4,5)))))</f>
        <v>0</v>
      </c>
      <c r="AK45" s="490">
        <f>IF((COUNTIF(O45:AH48,"Si"))&lt;=0,0,(IF((COUNTIF(O45:AH48,"Si"))&lt;=5,"MODERADO",(IF(COUNTIF(O45:AH48,"Si")&lt;=11,"ALTO","EXTREMO")))))</f>
        <v>0</v>
      </c>
      <c r="AL45" s="489"/>
      <c r="AM45" s="489"/>
      <c r="AN45" s="489" t="str">
        <f t="shared" ref="AN45" si="18">IF(AM45="Rara vez",1,(IF(AM45="Improbable",2,(IF(AM45="Posible",3,IF(AM45="Probable",4,IF(AM45="Seguro",5,"Revisar")))))))</f>
        <v>Revisar</v>
      </c>
      <c r="AO45" s="491">
        <f t="shared" ref="AO45" si="19">IF(E45="Corrupción",AN45,IF(AL45&lt;=2,1,IF(AL45&lt;=24,2,IF(AL45&lt;=500,3,IF(AL45&lt;=5000,4,IF(AL45&gt;5000,5,"Revisar"))))))</f>
        <v>1</v>
      </c>
      <c r="AP45" s="491" t="str">
        <f t="shared" ref="AP45" si="20">IF(E45="Corrupción",(IF(AO45=1,"Rara Vez",IF(AO45=2,"Improbable",IF(AO45=3,"Posible",IF(AO45=4,"Probable",IF(AO45=5,"Seguro","Revisar")))))),IF(AO45=1,"Muy Baja",IF(AO45=2,"Baja",IF(AO45=3,"Media",IF(AO45=4,"Alta","Muy Alta")))))</f>
        <v>Muy Baja</v>
      </c>
      <c r="AQ45" s="491" t="e">
        <f>IF(E45="Corrupción",AJ45,(ROUND(((VLOOKUP(M45,Datos!$B$25:$C$29,2,FALSE)*Datos!$B$32)+(VLOOKUP(N45,Datos!$B$25:$C$29,2,FALSE)*Datos!$C$32)+(VLOOKUP(O45,Datos!$B$25:$C$29,2,FALSE)*Datos!$D$32))*5,0)))</f>
        <v>#N/A</v>
      </c>
      <c r="AR45" s="492" t="e">
        <f>IF(AQ45=1,"Insignificante",IF(AQ45=2,"Menor",IF(AQ45=3,"Moderado",IF(AQ45=4,"Mayor","Catastrófico"))))</f>
        <v>#N/A</v>
      </c>
      <c r="AS45" s="493" t="e">
        <f>_xlfn.NUMBERVALUE(CONCATENATE(AO45,AQ45),"##")</f>
        <v>#N/A</v>
      </c>
      <c r="AT45" s="494" t="e">
        <f>VLOOKUP(AS45,Datos!$I$37:$J$61,2,FALSE)</f>
        <v>#N/A</v>
      </c>
      <c r="AU45" s="186"/>
      <c r="AV45" s="187"/>
      <c r="AW45" s="187"/>
      <c r="AX45" s="188"/>
      <c r="AY45" s="188"/>
      <c r="AZ45" s="188"/>
      <c r="BA45" s="188"/>
      <c r="BB45" s="185"/>
      <c r="BC45" s="145" t="e">
        <f>IF(AX45=Datos!$C$63,Datos!$C$73,IF(AX45=Datos!$C$64,Datos!$C$74,IF(AX45=Datos!$C$65,Datos!$C$75,"Revisar")))+IF(AY45=Datos!$D$63,Datos!$D$73,IF(AY45=Datos!$D$64,Datos!$D$74,"Revisar"))+IF(AZ45=Datos!$E$63,Datos!$E$73,IF(AZ45=Datos!$E$64,Datos!$E$74,"Revisar"))+IF(BB45=Datos!$G$63,Datos!$G$73,IF(BB45=Datos!$G$64,Datos!$G$74,IF(BB45=Datos!$G$65,Datos!$G$75,"Revisar")))</f>
        <v>#VALUE!</v>
      </c>
      <c r="BD45" s="145">
        <f>IF(AX45=Datos!$C$65,BC45,0)</f>
        <v>0</v>
      </c>
      <c r="BE45" s="145">
        <f>IF(OR(AX45=Datos!$C$63,AX45=Datos!$C$64),BC45,0)</f>
        <v>0</v>
      </c>
      <c r="BF45" s="447">
        <f>IF(ROUND(AO45-SUM(BE45:BE48),0)&lt;=0,1,ROUND(AO45-SUM(BE45:BE48),0))</f>
        <v>1</v>
      </c>
      <c r="BG45" s="491" t="str">
        <f>IF(E45="Corrupción",(IF(BF45=1,"Rara Vez",IF(BF45=2,"Improbable",IF(BF45=3,"Posible",IF(BF45=4,"Probable","Seguro"))))),IF(BF45=1,"Muy Baja",IF(BF45=2,"Baja",IF(BF45=3,"Media",IF(BF45=4,"Alta","Muy Alta")))))</f>
        <v>Muy Baja</v>
      </c>
      <c r="BH45" s="447" t="e">
        <f>ROUND(AQ45-SUM(BD45:BD48),0)</f>
        <v>#N/A</v>
      </c>
      <c r="BI45" s="447" t="e">
        <f>IF(BH45=1,"Insignificante",IF(BH45=2,"Menor",IF(BH45=3,"Moderado",IF(BH45=4,"Mayor","Catastrófico"))))</f>
        <v>#N/A</v>
      </c>
      <c r="BJ45" s="450" t="e">
        <f>_xlfn.NUMBERVALUE(CONCATENATE(BF45,BH45),"##")</f>
        <v>#N/A</v>
      </c>
      <c r="BK45" s="453" t="e">
        <f>+VLOOKUP(BJ45,Datos!$I$37:$J$65,2,FALSE)</f>
        <v>#N/A</v>
      </c>
      <c r="BL45" s="456"/>
      <c r="BM45" s="189"/>
      <c r="BN45" s="185"/>
      <c r="BO45" s="185"/>
      <c r="BP45" s="185"/>
      <c r="BQ45" s="190"/>
    </row>
    <row r="46" spans="1:69" ht="15.65" hidden="1" customHeight="1" x14ac:dyDescent="0.35">
      <c r="A46" s="476"/>
      <c r="B46" s="479"/>
      <c r="C46" s="457"/>
      <c r="D46" s="482"/>
      <c r="E46" s="457"/>
      <c r="F46" s="460"/>
      <c r="G46" s="460"/>
      <c r="H46" s="484"/>
      <c r="I46" s="484"/>
      <c r="J46" s="484"/>
      <c r="K46" s="487"/>
      <c r="L46" s="460"/>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3"/>
      <c r="AJ46" s="466"/>
      <c r="AK46" s="466"/>
      <c r="AL46" s="463"/>
      <c r="AM46" s="463"/>
      <c r="AN46" s="463"/>
      <c r="AO46" s="448"/>
      <c r="AP46" s="448"/>
      <c r="AQ46" s="448"/>
      <c r="AR46" s="468"/>
      <c r="AS46" s="470"/>
      <c r="AT46" s="473"/>
      <c r="AU46" s="192"/>
      <c r="AV46" s="193"/>
      <c r="AW46" s="193"/>
      <c r="AX46" s="194"/>
      <c r="AY46" s="194"/>
      <c r="AZ46" s="194"/>
      <c r="BA46" s="194"/>
      <c r="BB46" s="191"/>
      <c r="BC46" s="195" t="e">
        <f>IF(AX46=Datos!$C$63,Datos!$C$73,IF(AX46=Datos!$C$64,Datos!$C$74,IF(AX46=Datos!$C$65,Datos!$C$75,"Revisar")))+IF(AY46=Datos!$D$63,Datos!$D$73,IF(AY46=Datos!$D$64,Datos!$D$74,"Revisar"))+IF(AZ46=Datos!$E$63,Datos!$E$73,IF(AZ46=Datos!$E$64,Datos!$E$74,"Revisar"))+IF(BB46=Datos!$G$63,Datos!$G$73,IF(BB46=Datos!$G$64,Datos!$G$74,IF(BB46=Datos!$G$65,Datos!$G$75,"Revisar")))</f>
        <v>#VALUE!</v>
      </c>
      <c r="BD46" s="195">
        <f>IF(AX46=Datos!$C$65,BC46,0)</f>
        <v>0</v>
      </c>
      <c r="BE46" s="195">
        <f>IF(OR(AX46=Datos!$C$63,AX46=Datos!$C$64),BC46,0)</f>
        <v>0</v>
      </c>
      <c r="BF46" s="448"/>
      <c r="BG46" s="448"/>
      <c r="BH46" s="448"/>
      <c r="BI46" s="448"/>
      <c r="BJ46" s="451"/>
      <c r="BK46" s="454"/>
      <c r="BL46" s="457"/>
      <c r="BM46" s="196"/>
      <c r="BN46" s="191"/>
      <c r="BO46" s="191"/>
      <c r="BP46" s="191"/>
      <c r="BQ46" s="197"/>
    </row>
    <row r="47" spans="1:69" ht="43.5" hidden="1" customHeight="1" x14ac:dyDescent="0.35">
      <c r="A47" s="476"/>
      <c r="B47" s="479"/>
      <c r="C47" s="457"/>
      <c r="D47" s="482"/>
      <c r="E47" s="457"/>
      <c r="F47" s="460"/>
      <c r="G47" s="460"/>
      <c r="H47" s="484"/>
      <c r="I47" s="484"/>
      <c r="J47" s="484"/>
      <c r="K47" s="487"/>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3"/>
      <c r="AJ47" s="466"/>
      <c r="AK47" s="466"/>
      <c r="AL47" s="463"/>
      <c r="AM47" s="463"/>
      <c r="AN47" s="463"/>
      <c r="AO47" s="448"/>
      <c r="AP47" s="448"/>
      <c r="AQ47" s="448"/>
      <c r="AR47" s="468"/>
      <c r="AS47" s="470"/>
      <c r="AT47" s="473"/>
      <c r="AU47" s="199"/>
      <c r="AV47" s="193"/>
      <c r="AW47" s="193"/>
      <c r="AX47" s="194"/>
      <c r="AY47" s="194"/>
      <c r="AZ47" s="194"/>
      <c r="BA47" s="194"/>
      <c r="BB47" s="191"/>
      <c r="BC47" s="195" t="e">
        <f>IF(AX47=Datos!$C$63,Datos!$C$73,IF(AX47=Datos!$C$64,Datos!$C$74,IF(AX47=Datos!$C$65,Datos!$C$75,"Revisar")))+IF(AY47=Datos!$D$63,Datos!$D$73,IF(AY47=Datos!$D$64,Datos!$D$74,"Revisar"))+IF(AZ47=Datos!$E$63,Datos!$E$73,IF(AZ47=Datos!$E$64,Datos!$E$74,"Revisar"))+IF(BB47=Datos!$G$63,Datos!$G$73,IF(BB47=Datos!$G$64,Datos!$G$74,IF(BB47=Datos!$G$65,Datos!$G$75,"Revisar")))</f>
        <v>#VALUE!</v>
      </c>
      <c r="BD47" s="195">
        <f>IF(AX47=Datos!$C$65,BC47,0)</f>
        <v>0</v>
      </c>
      <c r="BE47" s="195">
        <f>IF(OR(AX47=Datos!$C$63,AX47=Datos!$C$64),BC47,0)</f>
        <v>0</v>
      </c>
      <c r="BF47" s="448"/>
      <c r="BG47" s="448"/>
      <c r="BH47" s="448"/>
      <c r="BI47" s="448"/>
      <c r="BJ47" s="451"/>
      <c r="BK47" s="454"/>
      <c r="BL47" s="457"/>
      <c r="BM47" s="200"/>
      <c r="BN47" s="200"/>
      <c r="BO47" s="200"/>
      <c r="BP47" s="200"/>
      <c r="BQ47" s="201"/>
    </row>
    <row r="48" spans="1:69" ht="43.5" hidden="1" customHeight="1" thickBot="1" x14ac:dyDescent="0.4">
      <c r="A48" s="477"/>
      <c r="B48" s="480"/>
      <c r="C48" s="458"/>
      <c r="D48" s="483"/>
      <c r="E48" s="458"/>
      <c r="F48" s="461"/>
      <c r="G48" s="461"/>
      <c r="H48" s="485"/>
      <c r="I48" s="485"/>
      <c r="J48" s="485"/>
      <c r="K48" s="488"/>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4"/>
      <c r="AJ48" s="467"/>
      <c r="AK48" s="467"/>
      <c r="AL48" s="464"/>
      <c r="AM48" s="464"/>
      <c r="AN48" s="464"/>
      <c r="AO48" s="449"/>
      <c r="AP48" s="449"/>
      <c r="AQ48" s="449"/>
      <c r="AR48" s="469"/>
      <c r="AS48" s="471"/>
      <c r="AT48" s="474"/>
      <c r="AU48" s="203"/>
      <c r="AV48" s="204"/>
      <c r="AW48" s="204"/>
      <c r="AX48" s="205"/>
      <c r="AY48" s="205"/>
      <c r="AZ48" s="205"/>
      <c r="BA48" s="205"/>
      <c r="BB48" s="202"/>
      <c r="BC48" s="206" t="e">
        <f>IF(AX48=Datos!$C$63,Datos!$C$73,IF(AX48=Datos!$C$64,Datos!$C$74,IF(AX48=Datos!$C$65,Datos!$C$75,"Revisar")))+IF(AY48=Datos!$D$63,Datos!$D$73,IF(AY48=Datos!$D$64,Datos!$D$74,"Revisar"))+IF(AZ48=Datos!$E$63,Datos!$E$73,IF(AZ48=Datos!$E$64,Datos!$E$74,"Revisar"))+IF(BB48=Datos!$G$63,Datos!$G$73,IF(BB48=Datos!$G$64,Datos!$G$74,IF(BB48=Datos!$G$65,Datos!$G$75,"Revisar")))</f>
        <v>#VALUE!</v>
      </c>
      <c r="BD48" s="206">
        <f>IF(AX48=Datos!$C$65,BC48,0)</f>
        <v>0</v>
      </c>
      <c r="BE48" s="206">
        <f>IF(OR(AX48=Datos!$C$63,AX48=Datos!$C$64),BC48,0)</f>
        <v>0</v>
      </c>
      <c r="BF48" s="449"/>
      <c r="BG48" s="449"/>
      <c r="BH48" s="449"/>
      <c r="BI48" s="449"/>
      <c r="BJ48" s="452"/>
      <c r="BK48" s="455"/>
      <c r="BL48" s="458"/>
      <c r="BM48" s="207"/>
      <c r="BN48" s="207"/>
      <c r="BO48" s="207"/>
      <c r="BP48" s="207"/>
      <c r="BQ48" s="208"/>
    </row>
    <row r="49" spans="1:69" s="138" customFormat="1" ht="15.65" hidden="1" customHeight="1" x14ac:dyDescent="0.3">
      <c r="A49" s="496"/>
      <c r="B49" s="497"/>
      <c r="C49" s="498"/>
      <c r="D49" s="499"/>
      <c r="E49" s="498"/>
      <c r="F49" s="495"/>
      <c r="G49" s="495"/>
      <c r="H49" s="500"/>
      <c r="I49" s="500"/>
      <c r="J49" s="500"/>
      <c r="K49" s="501" t="str">
        <f>CONCATENATE(H49," ",I49," ",J49)</f>
        <v xml:space="preserve">  </v>
      </c>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89">
        <f>COUNTIF(P49:AH52,"Si")</f>
        <v>0</v>
      </c>
      <c r="AJ49" s="490">
        <f>IF((COUNTIF(O49:AH52,"Si"))&lt;=0,0,(IF((COUNTIF(O49:AH52,"Si"))&lt;=5,3,(IF(COUNTIF(O49:AH52,"Si")&lt;=11,4,5)))))</f>
        <v>0</v>
      </c>
      <c r="AK49" s="490">
        <f>IF((COUNTIF(O49:AH52,"Si"))&lt;=0,0,(IF((COUNTIF(O49:AH52,"Si"))&lt;=5,"MODERADO",(IF(COUNTIF(O49:AH52,"Si")&lt;=11,"ALTO","EXTREMO")))))</f>
        <v>0</v>
      </c>
      <c r="AL49" s="489"/>
      <c r="AM49" s="489"/>
      <c r="AN49" s="489" t="str">
        <f t="shared" ref="AN49" si="21">IF(AM49="Rara vez",1,(IF(AM49="Improbable",2,(IF(AM49="Posible",3,IF(AM49="Probable",4,IF(AM49="Seguro",5,"Revisar")))))))</f>
        <v>Revisar</v>
      </c>
      <c r="AO49" s="491">
        <f t="shared" ref="AO49" si="22">IF(E49="Corrupción",AN49,IF(AL49&lt;=2,1,IF(AL49&lt;=24,2,IF(AL49&lt;=500,3,IF(AL49&lt;=5000,4,IF(AL49&gt;5000,5,"Revisar"))))))</f>
        <v>1</v>
      </c>
      <c r="AP49" s="491" t="str">
        <f t="shared" ref="AP49" si="23">IF(E49="Corrupción",(IF(AO49=1,"Rara Vez",IF(AO49=2,"Improbable",IF(AO49=3,"Posible",IF(AO49=4,"Probable",IF(AO49=5,"Seguro","Revisar")))))),IF(AO49=1,"Muy Baja",IF(AO49=2,"Baja",IF(AO49=3,"Media",IF(AO49=4,"Alta","Muy Alta")))))</f>
        <v>Muy Baja</v>
      </c>
      <c r="AQ49" s="491" t="e">
        <f>IF(E49="Corrupción",AJ49,(ROUND(((VLOOKUP(M49,Datos!$B$25:$C$29,2,FALSE)*Datos!$B$32)+(VLOOKUP(N49,Datos!$B$25:$C$29,2,FALSE)*Datos!$C$32)+(VLOOKUP(O49,Datos!$B$25:$C$29,2,FALSE)*Datos!$D$32))*5,0)))</f>
        <v>#N/A</v>
      </c>
      <c r="AR49" s="492" t="e">
        <f>IF(AQ49=1,"Insignificante",IF(AQ49=2,"Menor",IF(AQ49=3,"Moderado",IF(AQ49=4,"Mayor","Catastrófico"))))</f>
        <v>#N/A</v>
      </c>
      <c r="AS49" s="493" t="e">
        <f>_xlfn.NUMBERVALUE(CONCATENATE(AO49,AQ49),"##")</f>
        <v>#N/A</v>
      </c>
      <c r="AT49" s="494" t="e">
        <f>VLOOKUP(AS49,Datos!$I$37:$J$61,2,FALSE)</f>
        <v>#N/A</v>
      </c>
      <c r="AU49" s="186"/>
      <c r="AV49" s="187"/>
      <c r="AW49" s="187"/>
      <c r="AX49" s="188"/>
      <c r="AY49" s="188"/>
      <c r="AZ49" s="188"/>
      <c r="BA49" s="188"/>
      <c r="BB49" s="185"/>
      <c r="BC49" s="145" t="e">
        <f>IF(AX49=Datos!$C$63,Datos!$C$73,IF(AX49=Datos!$C$64,Datos!$C$74,IF(AX49=Datos!$C$65,Datos!$C$75,"Revisar")))+IF(AY49=Datos!$D$63,Datos!$D$73,IF(AY49=Datos!$D$64,Datos!$D$74,"Revisar"))+IF(AZ49=Datos!$E$63,Datos!$E$73,IF(AZ49=Datos!$E$64,Datos!$E$74,"Revisar"))+IF(BB49=Datos!$G$63,Datos!$G$73,IF(BB49=Datos!$G$64,Datos!$G$74,IF(BB49=Datos!$G$65,Datos!$G$75,"Revisar")))</f>
        <v>#VALUE!</v>
      </c>
      <c r="BD49" s="145">
        <f>IF(AX49=Datos!$C$65,BC49,0)</f>
        <v>0</v>
      </c>
      <c r="BE49" s="145">
        <f>IF(OR(AX49=Datos!$C$63,AX49=Datos!$C$64),BC49,0)</f>
        <v>0</v>
      </c>
      <c r="BF49" s="447">
        <f>IF(ROUND(AO49-SUM(BE49:BE52),0)&lt;=0,1,ROUND(AO49-SUM(BE49:BE52),0))</f>
        <v>1</v>
      </c>
      <c r="BG49" s="491" t="str">
        <f>IF(E49="Corrupción",(IF(BF49=1,"Rara Vez",IF(BF49=2,"Improbable",IF(BF49=3,"Posible",IF(BF49=4,"Probable","Seguro"))))),IF(BF49=1,"Muy Baja",IF(BF49=2,"Baja",IF(BF49=3,"Media",IF(BF49=4,"Alta","Muy Alta")))))</f>
        <v>Muy Baja</v>
      </c>
      <c r="BH49" s="447" t="e">
        <f>ROUND(AQ49-SUM(BD49:BD52),0)</f>
        <v>#N/A</v>
      </c>
      <c r="BI49" s="447" t="e">
        <f>IF(BH49=1,"Insignificante",IF(BH49=2,"Menor",IF(BH49=3,"Moderado",IF(BH49=4,"Mayor","Catastrófico"))))</f>
        <v>#N/A</v>
      </c>
      <c r="BJ49" s="450" t="e">
        <f>_xlfn.NUMBERVALUE(CONCATENATE(BF49,BH49),"##")</f>
        <v>#N/A</v>
      </c>
      <c r="BK49" s="453" t="e">
        <f>+VLOOKUP(BJ49,Datos!$I$37:$J$65,2,FALSE)</f>
        <v>#N/A</v>
      </c>
      <c r="BL49" s="456"/>
      <c r="BM49" s="189"/>
      <c r="BN49" s="185"/>
      <c r="BO49" s="185"/>
      <c r="BP49" s="185"/>
      <c r="BQ49" s="190"/>
    </row>
    <row r="50" spans="1:69" ht="15.65" hidden="1" customHeight="1" x14ac:dyDescent="0.35">
      <c r="A50" s="476"/>
      <c r="B50" s="479"/>
      <c r="C50" s="457"/>
      <c r="D50" s="482"/>
      <c r="E50" s="457"/>
      <c r="F50" s="460"/>
      <c r="G50" s="460"/>
      <c r="H50" s="484"/>
      <c r="I50" s="484"/>
      <c r="J50" s="484"/>
      <c r="K50" s="487"/>
      <c r="L50" s="460"/>
      <c r="M50" s="460"/>
      <c r="N50" s="460"/>
      <c r="O50" s="460"/>
      <c r="P50" s="460"/>
      <c r="Q50" s="460"/>
      <c r="R50" s="460"/>
      <c r="S50" s="460"/>
      <c r="T50" s="460"/>
      <c r="U50" s="460"/>
      <c r="V50" s="460"/>
      <c r="W50" s="460"/>
      <c r="X50" s="460"/>
      <c r="Y50" s="460"/>
      <c r="Z50" s="460"/>
      <c r="AA50" s="460"/>
      <c r="AB50" s="460"/>
      <c r="AC50" s="460"/>
      <c r="AD50" s="460"/>
      <c r="AE50" s="460"/>
      <c r="AF50" s="460"/>
      <c r="AG50" s="460"/>
      <c r="AH50" s="460"/>
      <c r="AI50" s="463"/>
      <c r="AJ50" s="466"/>
      <c r="AK50" s="466"/>
      <c r="AL50" s="463"/>
      <c r="AM50" s="463"/>
      <c r="AN50" s="463"/>
      <c r="AO50" s="448"/>
      <c r="AP50" s="448"/>
      <c r="AQ50" s="448"/>
      <c r="AR50" s="468"/>
      <c r="AS50" s="470"/>
      <c r="AT50" s="473"/>
      <c r="AU50" s="192"/>
      <c r="AV50" s="193"/>
      <c r="AW50" s="193"/>
      <c r="AX50" s="194"/>
      <c r="AY50" s="194"/>
      <c r="AZ50" s="194"/>
      <c r="BA50" s="194"/>
      <c r="BB50" s="191"/>
      <c r="BC50" s="195" t="e">
        <f>IF(AX50=Datos!$C$63,Datos!$C$73,IF(AX50=Datos!$C$64,Datos!$C$74,IF(AX50=Datos!$C$65,Datos!$C$75,"Revisar")))+IF(AY50=Datos!$D$63,Datos!$D$73,IF(AY50=Datos!$D$64,Datos!$D$74,"Revisar"))+IF(AZ50=Datos!$E$63,Datos!$E$73,IF(AZ50=Datos!$E$64,Datos!$E$74,"Revisar"))+IF(BB50=Datos!$G$63,Datos!$G$73,IF(BB50=Datos!$G$64,Datos!$G$74,IF(BB50=Datos!$G$65,Datos!$G$75,"Revisar")))</f>
        <v>#VALUE!</v>
      </c>
      <c r="BD50" s="195">
        <f>IF(AX50=Datos!$C$65,BC50,0)</f>
        <v>0</v>
      </c>
      <c r="BE50" s="195">
        <f>IF(OR(AX50=Datos!$C$63,AX50=Datos!$C$64),BC50,0)</f>
        <v>0</v>
      </c>
      <c r="BF50" s="448"/>
      <c r="BG50" s="448"/>
      <c r="BH50" s="448"/>
      <c r="BI50" s="448"/>
      <c r="BJ50" s="451"/>
      <c r="BK50" s="454"/>
      <c r="BL50" s="457"/>
      <c r="BM50" s="196"/>
      <c r="BN50" s="191"/>
      <c r="BO50" s="191"/>
      <c r="BP50" s="191"/>
      <c r="BQ50" s="197"/>
    </row>
    <row r="51" spans="1:69" ht="43.5" hidden="1" customHeight="1" x14ac:dyDescent="0.35">
      <c r="A51" s="476"/>
      <c r="B51" s="479"/>
      <c r="C51" s="457"/>
      <c r="D51" s="482"/>
      <c r="E51" s="457"/>
      <c r="F51" s="460"/>
      <c r="G51" s="460"/>
      <c r="H51" s="484"/>
      <c r="I51" s="484"/>
      <c r="J51" s="484"/>
      <c r="K51" s="487"/>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3"/>
      <c r="AJ51" s="466"/>
      <c r="AK51" s="466"/>
      <c r="AL51" s="463"/>
      <c r="AM51" s="463"/>
      <c r="AN51" s="463"/>
      <c r="AO51" s="448"/>
      <c r="AP51" s="448"/>
      <c r="AQ51" s="448"/>
      <c r="AR51" s="468"/>
      <c r="AS51" s="470"/>
      <c r="AT51" s="473"/>
      <c r="AU51" s="199"/>
      <c r="AV51" s="193"/>
      <c r="AW51" s="193"/>
      <c r="AX51" s="194"/>
      <c r="AY51" s="194"/>
      <c r="AZ51" s="194"/>
      <c r="BA51" s="194"/>
      <c r="BB51" s="191"/>
      <c r="BC51" s="195" t="e">
        <f>IF(AX51=Datos!$C$63,Datos!$C$73,IF(AX51=Datos!$C$64,Datos!$C$74,IF(AX51=Datos!$C$65,Datos!$C$75,"Revisar")))+IF(AY51=Datos!$D$63,Datos!$D$73,IF(AY51=Datos!$D$64,Datos!$D$74,"Revisar"))+IF(AZ51=Datos!$E$63,Datos!$E$73,IF(AZ51=Datos!$E$64,Datos!$E$74,"Revisar"))+IF(BB51=Datos!$G$63,Datos!$G$73,IF(BB51=Datos!$G$64,Datos!$G$74,IF(BB51=Datos!$G$65,Datos!$G$75,"Revisar")))</f>
        <v>#VALUE!</v>
      </c>
      <c r="BD51" s="195">
        <f>IF(AX51=Datos!$C$65,BC51,0)</f>
        <v>0</v>
      </c>
      <c r="BE51" s="195">
        <f>IF(OR(AX51=Datos!$C$63,AX51=Datos!$C$64),BC51,0)</f>
        <v>0</v>
      </c>
      <c r="BF51" s="448"/>
      <c r="BG51" s="448"/>
      <c r="BH51" s="448"/>
      <c r="BI51" s="448"/>
      <c r="BJ51" s="451"/>
      <c r="BK51" s="454"/>
      <c r="BL51" s="457"/>
      <c r="BM51" s="200"/>
      <c r="BN51" s="200"/>
      <c r="BO51" s="200"/>
      <c r="BP51" s="200"/>
      <c r="BQ51" s="201"/>
    </row>
    <row r="52" spans="1:69" ht="43.5" hidden="1" customHeight="1" thickBot="1" x14ac:dyDescent="0.4">
      <c r="A52" s="477"/>
      <c r="B52" s="480"/>
      <c r="C52" s="458"/>
      <c r="D52" s="483"/>
      <c r="E52" s="458"/>
      <c r="F52" s="461"/>
      <c r="G52" s="461"/>
      <c r="H52" s="485"/>
      <c r="I52" s="485"/>
      <c r="J52" s="485"/>
      <c r="K52" s="488"/>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4"/>
      <c r="AJ52" s="467"/>
      <c r="AK52" s="467"/>
      <c r="AL52" s="464"/>
      <c r="AM52" s="464"/>
      <c r="AN52" s="464"/>
      <c r="AO52" s="449"/>
      <c r="AP52" s="449"/>
      <c r="AQ52" s="449"/>
      <c r="AR52" s="469"/>
      <c r="AS52" s="471"/>
      <c r="AT52" s="474"/>
      <c r="AU52" s="203"/>
      <c r="AV52" s="204"/>
      <c r="AW52" s="204"/>
      <c r="AX52" s="205"/>
      <c r="AY52" s="205"/>
      <c r="AZ52" s="205"/>
      <c r="BA52" s="205"/>
      <c r="BB52" s="202"/>
      <c r="BC52" s="206" t="e">
        <f>IF(AX52=Datos!$C$63,Datos!$C$73,IF(AX52=Datos!$C$64,Datos!$C$74,IF(AX52=Datos!$C$65,Datos!$C$75,"Revisar")))+IF(AY52=Datos!$D$63,Datos!$D$73,IF(AY52=Datos!$D$64,Datos!$D$74,"Revisar"))+IF(AZ52=Datos!$E$63,Datos!$E$73,IF(AZ52=Datos!$E$64,Datos!$E$74,"Revisar"))+IF(BB52=Datos!$G$63,Datos!$G$73,IF(BB52=Datos!$G$64,Datos!$G$74,IF(BB52=Datos!$G$65,Datos!$G$75,"Revisar")))</f>
        <v>#VALUE!</v>
      </c>
      <c r="BD52" s="206">
        <f>IF(AX52=Datos!$C$65,BC52,0)</f>
        <v>0</v>
      </c>
      <c r="BE52" s="206">
        <f>IF(OR(AX52=Datos!$C$63,AX52=Datos!$C$64),BC52,0)</f>
        <v>0</v>
      </c>
      <c r="BF52" s="449"/>
      <c r="BG52" s="449"/>
      <c r="BH52" s="449"/>
      <c r="BI52" s="449"/>
      <c r="BJ52" s="452"/>
      <c r="BK52" s="455"/>
      <c r="BL52" s="458"/>
      <c r="BM52" s="207"/>
      <c r="BN52" s="207"/>
      <c r="BO52" s="207"/>
      <c r="BP52" s="207"/>
      <c r="BQ52" s="208"/>
    </row>
    <row r="55" spans="1:69" ht="15" hidden="1" customHeight="1" x14ac:dyDescent="0.35"/>
    <row r="59" spans="1:69" ht="15" hidden="1" customHeight="1" x14ac:dyDescent="0.35"/>
    <row r="63" spans="1:69" ht="15" hidden="1" customHeight="1" x14ac:dyDescent="0.35"/>
    <row r="67" ht="15" hidden="1" customHeight="1" x14ac:dyDescent="0.35"/>
    <row r="71" ht="15" hidden="1" customHeight="1" x14ac:dyDescent="0.35"/>
    <row r="75" ht="15" hidden="1" customHeight="1" x14ac:dyDescent="0.35"/>
    <row r="79" ht="15" hidden="1" customHeight="1" x14ac:dyDescent="0.35"/>
    <row r="83" ht="15" hidden="1" customHeight="1" x14ac:dyDescent="0.35"/>
    <row r="87" ht="15" hidden="1" customHeight="1" x14ac:dyDescent="0.35"/>
    <row r="91" ht="15" hidden="1" customHeight="1" x14ac:dyDescent="0.35"/>
    <row r="95" ht="15" hidden="1" customHeight="1" x14ac:dyDescent="0.35"/>
    <row r="99" ht="15" hidden="1" customHeight="1" x14ac:dyDescent="0.35"/>
    <row r="103" ht="15" hidden="1" customHeight="1" x14ac:dyDescent="0.35"/>
    <row r="107" ht="15" hidden="1" customHeight="1" x14ac:dyDescent="0.35"/>
    <row r="111" ht="15" hidden="1" customHeight="1" x14ac:dyDescent="0.35"/>
    <row r="115" ht="15" hidden="1" customHeight="1" x14ac:dyDescent="0.35"/>
    <row r="119" ht="15" hidden="1" customHeight="1" x14ac:dyDescent="0.35"/>
    <row r="123" ht="15" hidden="1" customHeight="1" x14ac:dyDescent="0.35"/>
    <row r="127" ht="15" hidden="1" customHeight="1" x14ac:dyDescent="0.35"/>
    <row r="131" ht="15" hidden="1" customHeight="1" x14ac:dyDescent="0.35"/>
    <row r="135" ht="15" hidden="1" customHeight="1" x14ac:dyDescent="0.35"/>
  </sheetData>
  <sheetProtection algorithmName="SHA-512" hashValue="4YzAeB6A6HGN6kKLrftoqznZmMZ4CTMj5zfyTZwQqZMPeMjveGaiOYMcyWtVac8p7IGRdkaT48CrLWSFVie2eA==" saltValue="+0Jdqoc44bTLXjFm6oPqZg==" spinCount="100000" sheet="1" formatCells="0" formatColumns="0" formatRows="0"/>
  <mergeCells count="499">
    <mergeCell ref="C9:D9"/>
    <mergeCell ref="E9:F9"/>
    <mergeCell ref="G9:H9"/>
    <mergeCell ref="B11:L11"/>
    <mergeCell ref="A13:AH13"/>
    <mergeCell ref="AL13:AT13"/>
    <mergeCell ref="B5:H5"/>
    <mergeCell ref="C6:H6"/>
    <mergeCell ref="C7:H7"/>
    <mergeCell ref="C8:D8"/>
    <mergeCell ref="E8:F8"/>
    <mergeCell ref="G8:H8"/>
    <mergeCell ref="AU13:BB14"/>
    <mergeCell ref="BF13:BL14"/>
    <mergeCell ref="BM13:BQ14"/>
    <mergeCell ref="M14:O14"/>
    <mergeCell ref="P14:AK14"/>
    <mergeCell ref="AI15:AK15"/>
    <mergeCell ref="AO15:AP15"/>
    <mergeCell ref="AQ15:AR15"/>
    <mergeCell ref="BF15:BG15"/>
    <mergeCell ref="BH15:BI15"/>
    <mergeCell ref="G17:G20"/>
    <mergeCell ref="H17:H20"/>
    <mergeCell ref="I17:I20"/>
    <mergeCell ref="J17:J20"/>
    <mergeCell ref="K17:K20"/>
    <mergeCell ref="L17:L20"/>
    <mergeCell ref="A17:A20"/>
    <mergeCell ref="B17:B20"/>
    <mergeCell ref="C17:C20"/>
    <mergeCell ref="D17:D20"/>
    <mergeCell ref="E17:E20"/>
    <mergeCell ref="F17:F20"/>
    <mergeCell ref="S17:S20"/>
    <mergeCell ref="T17:T20"/>
    <mergeCell ref="U17:U20"/>
    <mergeCell ref="V17:V20"/>
    <mergeCell ref="W17:W20"/>
    <mergeCell ref="X17:X20"/>
    <mergeCell ref="M17:M20"/>
    <mergeCell ref="N17:N20"/>
    <mergeCell ref="O17:O20"/>
    <mergeCell ref="P17:P20"/>
    <mergeCell ref="Q17:Q20"/>
    <mergeCell ref="R17:R20"/>
    <mergeCell ref="AG17:AG20"/>
    <mergeCell ref="AH17:AH20"/>
    <mergeCell ref="AI17:AI20"/>
    <mergeCell ref="AJ17:AJ20"/>
    <mergeCell ref="Y17:Y20"/>
    <mergeCell ref="Z17:Z20"/>
    <mergeCell ref="AA17:AA20"/>
    <mergeCell ref="AB17:AB20"/>
    <mergeCell ref="AC17:AC20"/>
    <mergeCell ref="AD17:AD20"/>
    <mergeCell ref="BH17:BH20"/>
    <mergeCell ref="BI17:BI20"/>
    <mergeCell ref="BJ17:BJ20"/>
    <mergeCell ref="BK17:BK20"/>
    <mergeCell ref="BL17:BL20"/>
    <mergeCell ref="A21:A24"/>
    <mergeCell ref="B21:B24"/>
    <mergeCell ref="C21:C24"/>
    <mergeCell ref="D21:D24"/>
    <mergeCell ref="E21:E24"/>
    <mergeCell ref="AQ17:AQ20"/>
    <mergeCell ref="AR17:AR20"/>
    <mergeCell ref="AS17:AS20"/>
    <mergeCell ref="AT17:AT20"/>
    <mergeCell ref="BF17:BF20"/>
    <mergeCell ref="BG17:BG20"/>
    <mergeCell ref="AK17:AK20"/>
    <mergeCell ref="AL17:AL20"/>
    <mergeCell ref="AM17:AM20"/>
    <mergeCell ref="AN17:AN20"/>
    <mergeCell ref="AO17:AO20"/>
    <mergeCell ref="AP17:AP20"/>
    <mergeCell ref="AE17:AE20"/>
    <mergeCell ref="AF17:AF20"/>
    <mergeCell ref="L21:L24"/>
    <mergeCell ref="M21:M24"/>
    <mergeCell ref="N21:N24"/>
    <mergeCell ref="O21:O24"/>
    <mergeCell ref="P21:P24"/>
    <mergeCell ref="Q21:Q24"/>
    <mergeCell ref="F21:F24"/>
    <mergeCell ref="G21:G24"/>
    <mergeCell ref="H21:H24"/>
    <mergeCell ref="I21:I24"/>
    <mergeCell ref="J21:J24"/>
    <mergeCell ref="K21:K24"/>
    <mergeCell ref="X21:X24"/>
    <mergeCell ref="Y21:Y24"/>
    <mergeCell ref="Z21:Z24"/>
    <mergeCell ref="AA21:AA24"/>
    <mergeCell ref="AB21:AB24"/>
    <mergeCell ref="AC21:AC24"/>
    <mergeCell ref="R21:R24"/>
    <mergeCell ref="S21:S24"/>
    <mergeCell ref="T21:T24"/>
    <mergeCell ref="U21:U24"/>
    <mergeCell ref="V21:V24"/>
    <mergeCell ref="W21:W24"/>
    <mergeCell ref="AJ21:AJ24"/>
    <mergeCell ref="AK21:AK24"/>
    <mergeCell ref="AL21:AL24"/>
    <mergeCell ref="AM21:AM24"/>
    <mergeCell ref="AN21:AN24"/>
    <mergeCell ref="AO21:AO24"/>
    <mergeCell ref="AD21:AD24"/>
    <mergeCell ref="AE21:AE24"/>
    <mergeCell ref="AF21:AF24"/>
    <mergeCell ref="AG21:AG24"/>
    <mergeCell ref="AH21:AH24"/>
    <mergeCell ref="AI21:AI24"/>
    <mergeCell ref="BG21:BG24"/>
    <mergeCell ref="BH21:BH24"/>
    <mergeCell ref="BI21:BI24"/>
    <mergeCell ref="BJ21:BJ24"/>
    <mergeCell ref="BK21:BK24"/>
    <mergeCell ref="BL21:BL24"/>
    <mergeCell ref="AP21:AP24"/>
    <mergeCell ref="AQ21:AQ24"/>
    <mergeCell ref="AR21:AR24"/>
    <mergeCell ref="AS21:AS24"/>
    <mergeCell ref="AT21:AT24"/>
    <mergeCell ref="BF21:BF24"/>
    <mergeCell ref="G25:G28"/>
    <mergeCell ref="H25:H28"/>
    <mergeCell ref="I25:I28"/>
    <mergeCell ref="J25:J28"/>
    <mergeCell ref="K25:K28"/>
    <mergeCell ref="L25:L28"/>
    <mergeCell ref="A25:A28"/>
    <mergeCell ref="B25:B28"/>
    <mergeCell ref="C25:C28"/>
    <mergeCell ref="D25:D28"/>
    <mergeCell ref="E25:E28"/>
    <mergeCell ref="F25:F28"/>
    <mergeCell ref="S25:S28"/>
    <mergeCell ref="T25:T28"/>
    <mergeCell ref="U25:U28"/>
    <mergeCell ref="V25:V28"/>
    <mergeCell ref="W25:W28"/>
    <mergeCell ref="X25:X28"/>
    <mergeCell ref="M25:M28"/>
    <mergeCell ref="N25:N28"/>
    <mergeCell ref="O25:O28"/>
    <mergeCell ref="P25:P28"/>
    <mergeCell ref="Q25:Q28"/>
    <mergeCell ref="R25:R28"/>
    <mergeCell ref="AG25:AG28"/>
    <mergeCell ref="AH25:AH28"/>
    <mergeCell ref="AI25:AI28"/>
    <mergeCell ref="AJ25:AJ28"/>
    <mergeCell ref="Y25:Y28"/>
    <mergeCell ref="Z25:Z28"/>
    <mergeCell ref="AA25:AA28"/>
    <mergeCell ref="AB25:AB28"/>
    <mergeCell ref="AC25:AC28"/>
    <mergeCell ref="AD25:AD28"/>
    <mergeCell ref="BH25:BH28"/>
    <mergeCell ref="BI25:BI28"/>
    <mergeCell ref="BJ25:BJ28"/>
    <mergeCell ref="BK25:BK28"/>
    <mergeCell ref="BL25:BL28"/>
    <mergeCell ref="A29:A32"/>
    <mergeCell ref="B29:B32"/>
    <mergeCell ref="C29:C32"/>
    <mergeCell ref="D29:D32"/>
    <mergeCell ref="E29:E32"/>
    <mergeCell ref="AQ25:AQ28"/>
    <mergeCell ref="AR25:AR28"/>
    <mergeCell ref="AS25:AS28"/>
    <mergeCell ref="AT25:AT28"/>
    <mergeCell ref="BF25:BF28"/>
    <mergeCell ref="BG25:BG28"/>
    <mergeCell ref="AK25:AK28"/>
    <mergeCell ref="AL25:AL28"/>
    <mergeCell ref="AM25:AM28"/>
    <mergeCell ref="AN25:AN28"/>
    <mergeCell ref="AO25:AO28"/>
    <mergeCell ref="AP25:AP28"/>
    <mergeCell ref="AE25:AE28"/>
    <mergeCell ref="AF25:AF28"/>
    <mergeCell ref="L29:L32"/>
    <mergeCell ref="M29:M32"/>
    <mergeCell ref="N29:N32"/>
    <mergeCell ref="O29:O32"/>
    <mergeCell ref="P29:P32"/>
    <mergeCell ref="Q29:Q32"/>
    <mergeCell ref="F29:F32"/>
    <mergeCell ref="G29:G32"/>
    <mergeCell ref="H29:H32"/>
    <mergeCell ref="I29:I32"/>
    <mergeCell ref="J29:J32"/>
    <mergeCell ref="K29:K32"/>
    <mergeCell ref="X29:X32"/>
    <mergeCell ref="Y29:Y32"/>
    <mergeCell ref="Z29:Z32"/>
    <mergeCell ref="AA29:AA32"/>
    <mergeCell ref="AB29:AB32"/>
    <mergeCell ref="AC29:AC32"/>
    <mergeCell ref="R29:R32"/>
    <mergeCell ref="S29:S32"/>
    <mergeCell ref="T29:T32"/>
    <mergeCell ref="U29:U32"/>
    <mergeCell ref="V29:V32"/>
    <mergeCell ref="W29:W32"/>
    <mergeCell ref="AJ29:AJ32"/>
    <mergeCell ref="AK29:AK32"/>
    <mergeCell ref="AL29:AL32"/>
    <mergeCell ref="AM29:AM32"/>
    <mergeCell ref="AN29:AN32"/>
    <mergeCell ref="AO29:AO32"/>
    <mergeCell ref="AD29:AD32"/>
    <mergeCell ref="AE29:AE32"/>
    <mergeCell ref="AF29:AF32"/>
    <mergeCell ref="AG29:AG32"/>
    <mergeCell ref="AH29:AH32"/>
    <mergeCell ref="AI29:AI32"/>
    <mergeCell ref="BG29:BG32"/>
    <mergeCell ref="BH29:BH32"/>
    <mergeCell ref="BI29:BI32"/>
    <mergeCell ref="BJ29:BJ32"/>
    <mergeCell ref="BK29:BK32"/>
    <mergeCell ref="BL29:BL32"/>
    <mergeCell ref="AP29:AP32"/>
    <mergeCell ref="AQ29:AQ32"/>
    <mergeCell ref="AR29:AR32"/>
    <mergeCell ref="AS29:AS32"/>
    <mergeCell ref="AT29:AT32"/>
    <mergeCell ref="BF29:BF32"/>
    <mergeCell ref="G33:G36"/>
    <mergeCell ref="H33:H36"/>
    <mergeCell ref="I33:I36"/>
    <mergeCell ref="J33:J36"/>
    <mergeCell ref="K33:K36"/>
    <mergeCell ref="L33:L36"/>
    <mergeCell ref="A33:A36"/>
    <mergeCell ref="B33:B36"/>
    <mergeCell ref="C33:C36"/>
    <mergeCell ref="D33:D36"/>
    <mergeCell ref="E33:E36"/>
    <mergeCell ref="F33:F36"/>
    <mergeCell ref="S33:S36"/>
    <mergeCell ref="T33:T36"/>
    <mergeCell ref="U33:U36"/>
    <mergeCell ref="V33:V36"/>
    <mergeCell ref="W33:W36"/>
    <mergeCell ref="X33:X36"/>
    <mergeCell ref="M33:M36"/>
    <mergeCell ref="N33:N36"/>
    <mergeCell ref="O33:O36"/>
    <mergeCell ref="P33:P36"/>
    <mergeCell ref="Q33:Q36"/>
    <mergeCell ref="R33:R36"/>
    <mergeCell ref="AG33:AG36"/>
    <mergeCell ref="AH33:AH36"/>
    <mergeCell ref="AI33:AI36"/>
    <mergeCell ref="AJ33:AJ36"/>
    <mergeCell ref="Y33:Y36"/>
    <mergeCell ref="Z33:Z36"/>
    <mergeCell ref="AA33:AA36"/>
    <mergeCell ref="AB33:AB36"/>
    <mergeCell ref="AC33:AC36"/>
    <mergeCell ref="AD33:AD36"/>
    <mergeCell ref="BH33:BH36"/>
    <mergeCell ref="BI33:BI36"/>
    <mergeCell ref="BJ33:BJ36"/>
    <mergeCell ref="BK33:BK36"/>
    <mergeCell ref="BL33:BL36"/>
    <mergeCell ref="A37:A40"/>
    <mergeCell ref="B37:B40"/>
    <mergeCell ref="C37:C40"/>
    <mergeCell ref="D37:D40"/>
    <mergeCell ref="E37:E40"/>
    <mergeCell ref="AQ33:AQ36"/>
    <mergeCell ref="AR33:AR36"/>
    <mergeCell ref="AS33:AS36"/>
    <mergeCell ref="AT33:AT36"/>
    <mergeCell ref="BF33:BF36"/>
    <mergeCell ref="BG33:BG36"/>
    <mergeCell ref="AK33:AK36"/>
    <mergeCell ref="AL33:AL36"/>
    <mergeCell ref="AM33:AM36"/>
    <mergeCell ref="AN33:AN36"/>
    <mergeCell ref="AO33:AO36"/>
    <mergeCell ref="AP33:AP36"/>
    <mergeCell ref="AE33:AE36"/>
    <mergeCell ref="AF33:AF36"/>
    <mergeCell ref="L37:L40"/>
    <mergeCell ref="M37:M40"/>
    <mergeCell ref="N37:N40"/>
    <mergeCell ref="O37:O40"/>
    <mergeCell ref="P37:P40"/>
    <mergeCell ref="Q37:Q40"/>
    <mergeCell ref="F37:F40"/>
    <mergeCell ref="G37:G40"/>
    <mergeCell ref="H37:H40"/>
    <mergeCell ref="I37:I40"/>
    <mergeCell ref="J37:J40"/>
    <mergeCell ref="K37:K40"/>
    <mergeCell ref="X37:X40"/>
    <mergeCell ref="Y37:Y40"/>
    <mergeCell ref="Z37:Z40"/>
    <mergeCell ref="AA37:AA40"/>
    <mergeCell ref="AB37:AB40"/>
    <mergeCell ref="AC37:AC40"/>
    <mergeCell ref="R37:R40"/>
    <mergeCell ref="S37:S40"/>
    <mergeCell ref="T37:T40"/>
    <mergeCell ref="U37:U40"/>
    <mergeCell ref="V37:V40"/>
    <mergeCell ref="W37:W40"/>
    <mergeCell ref="AJ37:AJ40"/>
    <mergeCell ref="AK37:AK40"/>
    <mergeCell ref="AL37:AL40"/>
    <mergeCell ref="AM37:AM40"/>
    <mergeCell ref="AN37:AN40"/>
    <mergeCell ref="AO37:AO40"/>
    <mergeCell ref="AD37:AD40"/>
    <mergeCell ref="AE37:AE40"/>
    <mergeCell ref="AF37:AF40"/>
    <mergeCell ref="AG37:AG40"/>
    <mergeCell ref="AH37:AH40"/>
    <mergeCell ref="AI37:AI40"/>
    <mergeCell ref="BG37:BG40"/>
    <mergeCell ref="BH37:BH40"/>
    <mergeCell ref="BI37:BI40"/>
    <mergeCell ref="BJ37:BJ40"/>
    <mergeCell ref="BK37:BK40"/>
    <mergeCell ref="BL37:BL40"/>
    <mergeCell ref="AP37:AP40"/>
    <mergeCell ref="AQ37:AQ40"/>
    <mergeCell ref="AR37:AR40"/>
    <mergeCell ref="AS37:AS40"/>
    <mergeCell ref="AT37:AT40"/>
    <mergeCell ref="BF37:BF40"/>
    <mergeCell ref="G41:G44"/>
    <mergeCell ref="H41:H44"/>
    <mergeCell ref="I41:I44"/>
    <mergeCell ref="J41:J44"/>
    <mergeCell ref="K41:K44"/>
    <mergeCell ref="L41:L44"/>
    <mergeCell ref="A41:A44"/>
    <mergeCell ref="B41:B44"/>
    <mergeCell ref="C41:C44"/>
    <mergeCell ref="D41:D44"/>
    <mergeCell ref="E41:E44"/>
    <mergeCell ref="F41:F44"/>
    <mergeCell ref="S41:S44"/>
    <mergeCell ref="T41:T44"/>
    <mergeCell ref="U41:U44"/>
    <mergeCell ref="V41:V44"/>
    <mergeCell ref="W41:W44"/>
    <mergeCell ref="X41:X44"/>
    <mergeCell ref="M41:M44"/>
    <mergeCell ref="N41:N44"/>
    <mergeCell ref="O41:O44"/>
    <mergeCell ref="P41:P44"/>
    <mergeCell ref="Q41:Q44"/>
    <mergeCell ref="R41:R44"/>
    <mergeCell ref="AG41:AG44"/>
    <mergeCell ref="AH41:AH44"/>
    <mergeCell ref="AI41:AI44"/>
    <mergeCell ref="AJ41:AJ44"/>
    <mergeCell ref="Y41:Y44"/>
    <mergeCell ref="Z41:Z44"/>
    <mergeCell ref="AA41:AA44"/>
    <mergeCell ref="AB41:AB44"/>
    <mergeCell ref="AC41:AC44"/>
    <mergeCell ref="AD41:AD44"/>
    <mergeCell ref="BH41:BH44"/>
    <mergeCell ref="BI41:BI44"/>
    <mergeCell ref="BJ41:BJ44"/>
    <mergeCell ref="BK41:BK44"/>
    <mergeCell ref="BL41:BL44"/>
    <mergeCell ref="A45:A48"/>
    <mergeCell ref="B45:B48"/>
    <mergeCell ref="C45:C48"/>
    <mergeCell ref="D45:D48"/>
    <mergeCell ref="E45:E48"/>
    <mergeCell ref="AQ41:AQ44"/>
    <mergeCell ref="AR41:AR44"/>
    <mergeCell ref="AS41:AS44"/>
    <mergeCell ref="AT41:AT44"/>
    <mergeCell ref="BF41:BF44"/>
    <mergeCell ref="BG41:BG44"/>
    <mergeCell ref="AK41:AK44"/>
    <mergeCell ref="AL41:AL44"/>
    <mergeCell ref="AM41:AM44"/>
    <mergeCell ref="AN41:AN44"/>
    <mergeCell ref="AO41:AO44"/>
    <mergeCell ref="AP41:AP44"/>
    <mergeCell ref="AE41:AE44"/>
    <mergeCell ref="AF41:AF44"/>
    <mergeCell ref="L45:L48"/>
    <mergeCell ref="M45:M48"/>
    <mergeCell ref="N45:N48"/>
    <mergeCell ref="O45:O48"/>
    <mergeCell ref="P45:P48"/>
    <mergeCell ref="Q45:Q48"/>
    <mergeCell ref="F45:F48"/>
    <mergeCell ref="G45:G48"/>
    <mergeCell ref="H45:H48"/>
    <mergeCell ref="I45:I48"/>
    <mergeCell ref="J45:J48"/>
    <mergeCell ref="K45:K48"/>
    <mergeCell ref="AA45:AA48"/>
    <mergeCell ref="AB45:AB48"/>
    <mergeCell ref="AC45:AC48"/>
    <mergeCell ref="R45:R48"/>
    <mergeCell ref="S45:S48"/>
    <mergeCell ref="T45:T48"/>
    <mergeCell ref="U45:U48"/>
    <mergeCell ref="V45:V48"/>
    <mergeCell ref="W45:W48"/>
    <mergeCell ref="BJ45:BJ48"/>
    <mergeCell ref="BK45:BK48"/>
    <mergeCell ref="BL45:BL48"/>
    <mergeCell ref="AP45:AP48"/>
    <mergeCell ref="AQ45:AQ48"/>
    <mergeCell ref="AR45:AR48"/>
    <mergeCell ref="AS45:AS48"/>
    <mergeCell ref="AT45:AT48"/>
    <mergeCell ref="BF45:BF48"/>
    <mergeCell ref="A49:A52"/>
    <mergeCell ref="B49:B52"/>
    <mergeCell ref="C49:C52"/>
    <mergeCell ref="D49:D52"/>
    <mergeCell ref="E49:E52"/>
    <mergeCell ref="F49:F52"/>
    <mergeCell ref="BG45:BG48"/>
    <mergeCell ref="BH45:BH48"/>
    <mergeCell ref="BI45:BI48"/>
    <mergeCell ref="AJ45:AJ48"/>
    <mergeCell ref="AK45:AK48"/>
    <mergeCell ref="AL45:AL48"/>
    <mergeCell ref="AM45:AM48"/>
    <mergeCell ref="AN45:AN48"/>
    <mergeCell ref="AO45:AO48"/>
    <mergeCell ref="AD45:AD48"/>
    <mergeCell ref="AE45:AE48"/>
    <mergeCell ref="AF45:AF48"/>
    <mergeCell ref="AG45:AG48"/>
    <mergeCell ref="AH45:AH48"/>
    <mergeCell ref="AI45:AI48"/>
    <mergeCell ref="X45:X48"/>
    <mergeCell ref="Y45:Y48"/>
    <mergeCell ref="Z45:Z48"/>
    <mergeCell ref="M49:M52"/>
    <mergeCell ref="N49:N52"/>
    <mergeCell ref="O49:O52"/>
    <mergeCell ref="P49:P52"/>
    <mergeCell ref="Q49:Q52"/>
    <mergeCell ref="R49:R52"/>
    <mergeCell ref="G49:G52"/>
    <mergeCell ref="H49:H52"/>
    <mergeCell ref="I49:I52"/>
    <mergeCell ref="J49:J52"/>
    <mergeCell ref="K49:K52"/>
    <mergeCell ref="L49:L52"/>
    <mergeCell ref="Y49:Y52"/>
    <mergeCell ref="Z49:Z52"/>
    <mergeCell ref="AA49:AA52"/>
    <mergeCell ref="AB49:AB52"/>
    <mergeCell ref="AC49:AC52"/>
    <mergeCell ref="AD49:AD52"/>
    <mergeCell ref="S49:S52"/>
    <mergeCell ref="T49:T52"/>
    <mergeCell ref="U49:U52"/>
    <mergeCell ref="V49:V52"/>
    <mergeCell ref="W49:W52"/>
    <mergeCell ref="X49:X52"/>
    <mergeCell ref="AK49:AK52"/>
    <mergeCell ref="AL49:AL52"/>
    <mergeCell ref="AM49:AM52"/>
    <mergeCell ref="AN49:AN52"/>
    <mergeCell ref="AO49:AO52"/>
    <mergeCell ref="AP49:AP52"/>
    <mergeCell ref="AE49:AE52"/>
    <mergeCell ref="AF49:AF52"/>
    <mergeCell ref="AG49:AG52"/>
    <mergeCell ref="AH49:AH52"/>
    <mergeCell ref="AI49:AI52"/>
    <mergeCell ref="AJ49:AJ52"/>
    <mergeCell ref="BH49:BH52"/>
    <mergeCell ref="BI49:BI52"/>
    <mergeCell ref="BJ49:BJ52"/>
    <mergeCell ref="BK49:BK52"/>
    <mergeCell ref="BL49:BL52"/>
    <mergeCell ref="AQ49:AQ52"/>
    <mergeCell ref="AR49:AR52"/>
    <mergeCell ref="AS49:AS52"/>
    <mergeCell ref="AT49:AT52"/>
    <mergeCell ref="BF49:BF52"/>
    <mergeCell ref="BG49:BG52"/>
  </mergeCells>
  <conditionalFormatting sqref="AP17:AP52 BG17:BG52">
    <cfRule type="cellIs" dxfId="900" priority="1" operator="equal">
      <formula>"Seguro"</formula>
    </cfRule>
    <cfRule type="cellIs" dxfId="899" priority="2" operator="equal">
      <formula>"Probable"</formula>
    </cfRule>
    <cfRule type="cellIs" dxfId="898" priority="3" operator="equal">
      <formula>"Posible"</formula>
    </cfRule>
    <cfRule type="cellIs" dxfId="897" priority="4" operator="equal">
      <formula>"Improbable"</formula>
    </cfRule>
    <cfRule type="cellIs" dxfId="896" priority="5" operator="equal">
      <formula>"Rara Vez"</formula>
    </cfRule>
    <cfRule type="cellIs" dxfId="895" priority="6" operator="equal">
      <formula>"Muy Alta"</formula>
    </cfRule>
    <cfRule type="cellIs" dxfId="894" priority="7" operator="equal">
      <formula>"Alta"</formula>
    </cfRule>
    <cfRule type="cellIs" dxfId="893" priority="8" operator="equal">
      <formula>"Media"</formula>
    </cfRule>
    <cfRule type="cellIs" dxfId="892" priority="9" operator="equal">
      <formula>"Baja"</formula>
    </cfRule>
    <cfRule type="cellIs" dxfId="891" priority="10" operator="equal">
      <formula>"Muy Baja"</formula>
    </cfRule>
  </conditionalFormatting>
  <conditionalFormatting sqref="AR17:AR52 BI17:BI52">
    <cfRule type="cellIs" dxfId="890" priority="23" operator="equal">
      <formula>"Insignificante"</formula>
    </cfRule>
    <cfRule type="cellIs" dxfId="889" priority="19" operator="equal">
      <formula>"Catastrófico"</formula>
    </cfRule>
    <cfRule type="cellIs" dxfId="888" priority="20" operator="equal">
      <formula>"Mayor"</formula>
    </cfRule>
    <cfRule type="cellIs" dxfId="887" priority="21" operator="equal">
      <formula>"Moderado"</formula>
    </cfRule>
    <cfRule type="cellIs" dxfId="886" priority="22" operator="equal">
      <formula>"Menor"</formula>
    </cfRule>
  </conditionalFormatting>
  <conditionalFormatting sqref="AT17">
    <cfRule type="containsText" dxfId="885" priority="24" operator="containsText" text="BAJO">
      <formula>NOT(ISERROR(SEARCH("BAJO",AT17)))</formula>
    </cfRule>
    <cfRule type="containsText" dxfId="884" priority="25" operator="containsText" text="MODERADO">
      <formula>NOT(ISERROR(SEARCH("MODERADO",AT17)))</formula>
    </cfRule>
    <cfRule type="containsText" dxfId="883" priority="26" operator="containsText" text="ALTO">
      <formula>NOT(ISERROR(SEARCH("ALTO",AT17)))</formula>
    </cfRule>
    <cfRule type="containsText" dxfId="882" priority="27" operator="containsText" text="EXTREMO">
      <formula>NOT(ISERROR(SEARCH("EXTREMO",AT17)))</formula>
    </cfRule>
  </conditionalFormatting>
  <conditionalFormatting sqref="AT21">
    <cfRule type="containsText" dxfId="881" priority="94" operator="containsText" text="ALTO">
      <formula>NOT(ISERROR(SEARCH("ALTO",AT21)))</formula>
    </cfRule>
    <cfRule type="containsText" dxfId="880" priority="93" operator="containsText" text="MODERADO">
      <formula>NOT(ISERROR(SEARCH("MODERADO",AT21)))</formula>
    </cfRule>
    <cfRule type="containsText" dxfId="879" priority="92" operator="containsText" text="BAJO">
      <formula>NOT(ISERROR(SEARCH("BAJO",AT21)))</formula>
    </cfRule>
    <cfRule type="containsText" dxfId="878" priority="95" operator="containsText" text="EXTREMO">
      <formula>NOT(ISERROR(SEARCH("EXTREMO",AT21)))</formula>
    </cfRule>
  </conditionalFormatting>
  <conditionalFormatting sqref="AT25">
    <cfRule type="containsText" dxfId="877" priority="84" operator="containsText" text="BAJO">
      <formula>NOT(ISERROR(SEARCH("BAJO",AT25)))</formula>
    </cfRule>
    <cfRule type="containsText" dxfId="876" priority="85" operator="containsText" text="MODERADO">
      <formula>NOT(ISERROR(SEARCH("MODERADO",AT25)))</formula>
    </cfRule>
    <cfRule type="containsText" dxfId="875" priority="86" operator="containsText" text="ALTO">
      <formula>NOT(ISERROR(SEARCH("ALTO",AT25)))</formula>
    </cfRule>
    <cfRule type="containsText" dxfId="874" priority="87" operator="containsText" text="EXTREMO">
      <formula>NOT(ISERROR(SEARCH("EXTREMO",AT25)))</formula>
    </cfRule>
  </conditionalFormatting>
  <conditionalFormatting sqref="AT29">
    <cfRule type="containsText" dxfId="873" priority="79" operator="containsText" text="EXTREMO">
      <formula>NOT(ISERROR(SEARCH("EXTREMO",AT29)))</formula>
    </cfRule>
    <cfRule type="containsText" dxfId="872" priority="78" operator="containsText" text="ALTO">
      <formula>NOT(ISERROR(SEARCH("ALTO",AT29)))</formula>
    </cfRule>
    <cfRule type="containsText" dxfId="871" priority="77" operator="containsText" text="MODERADO">
      <formula>NOT(ISERROR(SEARCH("MODERADO",AT29)))</formula>
    </cfRule>
    <cfRule type="containsText" dxfId="870" priority="76" operator="containsText" text="BAJO">
      <formula>NOT(ISERROR(SEARCH("BAJO",AT29)))</formula>
    </cfRule>
  </conditionalFormatting>
  <conditionalFormatting sqref="AT33">
    <cfRule type="containsText" dxfId="869" priority="70" operator="containsText" text="ALTO">
      <formula>NOT(ISERROR(SEARCH("ALTO",AT33)))</formula>
    </cfRule>
    <cfRule type="containsText" dxfId="868" priority="69" operator="containsText" text="MODERADO">
      <formula>NOT(ISERROR(SEARCH("MODERADO",AT33)))</formula>
    </cfRule>
    <cfRule type="containsText" dxfId="867" priority="68" operator="containsText" text="BAJO">
      <formula>NOT(ISERROR(SEARCH("BAJO",AT33)))</formula>
    </cfRule>
    <cfRule type="containsText" dxfId="866" priority="71" operator="containsText" text="EXTREMO">
      <formula>NOT(ISERROR(SEARCH("EXTREMO",AT33)))</formula>
    </cfRule>
  </conditionalFormatting>
  <conditionalFormatting sqref="AT37">
    <cfRule type="containsText" dxfId="865" priority="62" operator="containsText" text="ALTO">
      <formula>NOT(ISERROR(SEARCH("ALTO",AT37)))</formula>
    </cfRule>
    <cfRule type="containsText" dxfId="864" priority="63" operator="containsText" text="EXTREMO">
      <formula>NOT(ISERROR(SEARCH("EXTREMO",AT37)))</formula>
    </cfRule>
    <cfRule type="containsText" dxfId="863" priority="60" operator="containsText" text="BAJO">
      <formula>NOT(ISERROR(SEARCH("BAJO",AT37)))</formula>
    </cfRule>
    <cfRule type="containsText" dxfId="862" priority="61" operator="containsText" text="MODERADO">
      <formula>NOT(ISERROR(SEARCH("MODERADO",AT37)))</formula>
    </cfRule>
  </conditionalFormatting>
  <conditionalFormatting sqref="AT41">
    <cfRule type="containsText" dxfId="861" priority="52" operator="containsText" text="BAJO">
      <formula>NOT(ISERROR(SEARCH("BAJO",AT41)))</formula>
    </cfRule>
    <cfRule type="containsText" dxfId="860" priority="53" operator="containsText" text="MODERADO">
      <formula>NOT(ISERROR(SEARCH("MODERADO",AT41)))</formula>
    </cfRule>
    <cfRule type="containsText" dxfId="859" priority="55" operator="containsText" text="EXTREMO">
      <formula>NOT(ISERROR(SEARCH("EXTREMO",AT41)))</formula>
    </cfRule>
    <cfRule type="containsText" dxfId="858" priority="54" operator="containsText" text="ALTO">
      <formula>NOT(ISERROR(SEARCH("ALTO",AT41)))</formula>
    </cfRule>
  </conditionalFormatting>
  <conditionalFormatting sqref="AT45">
    <cfRule type="containsText" dxfId="857" priority="44" operator="containsText" text="BAJO">
      <formula>NOT(ISERROR(SEARCH("BAJO",AT45)))</formula>
    </cfRule>
    <cfRule type="containsText" dxfId="856" priority="45" operator="containsText" text="MODERADO">
      <formula>NOT(ISERROR(SEARCH("MODERADO",AT45)))</formula>
    </cfRule>
    <cfRule type="containsText" dxfId="855" priority="46" operator="containsText" text="ALTO">
      <formula>NOT(ISERROR(SEARCH("ALTO",AT45)))</formula>
    </cfRule>
    <cfRule type="containsText" dxfId="854" priority="47" operator="containsText" text="EXTREMO">
      <formula>NOT(ISERROR(SEARCH("EXTREMO",AT45)))</formula>
    </cfRule>
  </conditionalFormatting>
  <conditionalFormatting sqref="AT49">
    <cfRule type="containsText" dxfId="853" priority="36" operator="containsText" text="BAJO">
      <formula>NOT(ISERROR(SEARCH("BAJO",AT49)))</formula>
    </cfRule>
    <cfRule type="containsText" dxfId="852" priority="37" operator="containsText" text="MODERADO">
      <formula>NOT(ISERROR(SEARCH("MODERADO",AT49)))</formula>
    </cfRule>
    <cfRule type="containsText" dxfId="851" priority="38" operator="containsText" text="ALTO">
      <formula>NOT(ISERROR(SEARCH("ALTO",AT49)))</formula>
    </cfRule>
    <cfRule type="containsText" dxfId="850" priority="39" operator="containsText" text="EXTREMO">
      <formula>NOT(ISERROR(SEARCH("EXTREMO",AT49)))</formula>
    </cfRule>
  </conditionalFormatting>
  <conditionalFormatting sqref="BK17">
    <cfRule type="containsText" dxfId="849" priority="13" operator="containsText" text="ALTO">
      <formula>NOT(ISERROR(SEARCH("ALTO",BK17)))</formula>
    </cfRule>
    <cfRule type="containsText" dxfId="848" priority="14" operator="containsText" text="EXTREMO">
      <formula>NOT(ISERROR(SEARCH("EXTREMO",BK17)))</formula>
    </cfRule>
    <cfRule type="containsText" dxfId="847" priority="12" operator="containsText" text="MODERADO">
      <formula>NOT(ISERROR(SEARCH("MODERADO",BK17)))</formula>
    </cfRule>
    <cfRule type="containsText" dxfId="846" priority="11" operator="containsText" text="BAJO">
      <formula>NOT(ISERROR(SEARCH("BAJO",BK17)))</formula>
    </cfRule>
  </conditionalFormatting>
  <conditionalFormatting sqref="BK21 BK25 BK29 BK33 BK37 BK41 BK45 BK49">
    <cfRule type="containsText" dxfId="845" priority="29" operator="containsText" text="MODERADO">
      <formula>NOT(ISERROR(SEARCH("MODERADO",BK21)))</formula>
    </cfRule>
    <cfRule type="containsText" dxfId="844" priority="30" operator="containsText" text="ALTO">
      <formula>NOT(ISERROR(SEARCH("ALTO",BK21)))</formula>
    </cfRule>
    <cfRule type="containsText" dxfId="843" priority="31" operator="containsText" text="EXTREMO">
      <formula>NOT(ISERROR(SEARCH("EXTREMO",BK21)))</formula>
    </cfRule>
    <cfRule type="containsText" dxfId="842" priority="28" operator="containsText" text="BAJO">
      <formula>NOT(ISERROR(SEARCH("BAJO",BK21)))</formula>
    </cfRule>
  </conditionalFormatting>
  <conditionalFormatting sqref="BL17">
    <cfRule type="containsText" dxfId="841" priority="15" operator="containsText" text="RIESGO BAJO">
      <formula>NOT(ISERROR(SEARCH("RIESGO BAJO",BL17)))</formula>
    </cfRule>
    <cfRule type="containsText" dxfId="840" priority="16" operator="containsText" text="RIESGO MODERADO">
      <formula>NOT(ISERROR(SEARCH("RIESGO MODERADO",BL17)))</formula>
    </cfRule>
    <cfRule type="containsText" dxfId="839" priority="17" operator="containsText" text="RIESGO ALTO">
      <formula>NOT(ISERROR(SEARCH("RIESGO ALTO",BL17)))</formula>
    </cfRule>
    <cfRule type="containsText" dxfId="838" priority="18" operator="containsText" text="RIESGO EXTREMO">
      <formula>NOT(ISERROR(SEARCH("RIESGO EXTREMO",BL17)))</formula>
    </cfRule>
  </conditionalFormatting>
  <conditionalFormatting sqref="BL21">
    <cfRule type="containsText" dxfId="837" priority="88" operator="containsText" text="RIESGO BAJO">
      <formula>NOT(ISERROR(SEARCH("RIESGO BAJO",BL21)))</formula>
    </cfRule>
    <cfRule type="containsText" dxfId="836" priority="89" operator="containsText" text="RIESGO MODERADO">
      <formula>NOT(ISERROR(SEARCH("RIESGO MODERADO",BL21)))</formula>
    </cfRule>
    <cfRule type="containsText" dxfId="835" priority="90" operator="containsText" text="RIESGO ALTO">
      <formula>NOT(ISERROR(SEARCH("RIESGO ALTO",BL21)))</formula>
    </cfRule>
    <cfRule type="containsText" dxfId="834" priority="91" operator="containsText" text="RIESGO EXTREMO">
      <formula>NOT(ISERROR(SEARCH("RIESGO EXTREMO",BL21)))</formula>
    </cfRule>
  </conditionalFormatting>
  <conditionalFormatting sqref="BL25">
    <cfRule type="containsText" dxfId="833" priority="80" operator="containsText" text="RIESGO BAJO">
      <formula>NOT(ISERROR(SEARCH("RIESGO BAJO",BL25)))</formula>
    </cfRule>
    <cfRule type="containsText" dxfId="832" priority="81" operator="containsText" text="RIESGO MODERADO">
      <formula>NOT(ISERROR(SEARCH("RIESGO MODERADO",BL25)))</formula>
    </cfRule>
    <cfRule type="containsText" dxfId="831" priority="82" operator="containsText" text="RIESGO ALTO">
      <formula>NOT(ISERROR(SEARCH("RIESGO ALTO",BL25)))</formula>
    </cfRule>
    <cfRule type="containsText" dxfId="830" priority="83" operator="containsText" text="RIESGO EXTREMO">
      <formula>NOT(ISERROR(SEARCH("RIESGO EXTREMO",BL25)))</formula>
    </cfRule>
  </conditionalFormatting>
  <conditionalFormatting sqref="BL29">
    <cfRule type="containsText" dxfId="829" priority="75" operator="containsText" text="RIESGO EXTREMO">
      <formula>NOT(ISERROR(SEARCH("RIESGO EXTREMO",BL29)))</formula>
    </cfRule>
    <cfRule type="containsText" dxfId="828" priority="72" operator="containsText" text="RIESGO BAJO">
      <formula>NOT(ISERROR(SEARCH("RIESGO BAJO",BL29)))</formula>
    </cfRule>
    <cfRule type="containsText" dxfId="827" priority="74" operator="containsText" text="RIESGO ALTO">
      <formula>NOT(ISERROR(SEARCH("RIESGO ALTO",BL29)))</formula>
    </cfRule>
    <cfRule type="containsText" dxfId="826" priority="73" operator="containsText" text="RIESGO MODERADO">
      <formula>NOT(ISERROR(SEARCH("RIESGO MODERADO",BL29)))</formula>
    </cfRule>
  </conditionalFormatting>
  <conditionalFormatting sqref="BL33">
    <cfRule type="containsText" dxfId="825" priority="64" operator="containsText" text="RIESGO BAJO">
      <formula>NOT(ISERROR(SEARCH("RIESGO BAJO",BL33)))</formula>
    </cfRule>
    <cfRule type="containsText" dxfId="824" priority="65" operator="containsText" text="RIESGO MODERADO">
      <formula>NOT(ISERROR(SEARCH("RIESGO MODERADO",BL33)))</formula>
    </cfRule>
    <cfRule type="containsText" dxfId="823" priority="66" operator="containsText" text="RIESGO ALTO">
      <formula>NOT(ISERROR(SEARCH("RIESGO ALTO",BL33)))</formula>
    </cfRule>
    <cfRule type="containsText" dxfId="822" priority="67" operator="containsText" text="RIESGO EXTREMO">
      <formula>NOT(ISERROR(SEARCH("RIESGO EXTREMO",BL33)))</formula>
    </cfRule>
  </conditionalFormatting>
  <conditionalFormatting sqref="BL37">
    <cfRule type="containsText" dxfId="821" priority="58" operator="containsText" text="RIESGO ALTO">
      <formula>NOT(ISERROR(SEARCH("RIESGO ALTO",BL37)))</formula>
    </cfRule>
    <cfRule type="containsText" dxfId="820" priority="57" operator="containsText" text="RIESGO MODERADO">
      <formula>NOT(ISERROR(SEARCH("RIESGO MODERADO",BL37)))</formula>
    </cfRule>
    <cfRule type="containsText" dxfId="819" priority="56" operator="containsText" text="RIESGO BAJO">
      <formula>NOT(ISERROR(SEARCH("RIESGO BAJO",BL37)))</formula>
    </cfRule>
    <cfRule type="containsText" dxfId="818" priority="59" operator="containsText" text="RIESGO EXTREMO">
      <formula>NOT(ISERROR(SEARCH("RIESGO EXTREMO",BL37)))</formula>
    </cfRule>
  </conditionalFormatting>
  <conditionalFormatting sqref="BL41">
    <cfRule type="containsText" dxfId="817" priority="51" operator="containsText" text="RIESGO EXTREMO">
      <formula>NOT(ISERROR(SEARCH("RIESGO EXTREMO",BL41)))</formula>
    </cfRule>
    <cfRule type="containsText" dxfId="816" priority="49" operator="containsText" text="RIESGO MODERADO">
      <formula>NOT(ISERROR(SEARCH("RIESGO MODERADO",BL41)))</formula>
    </cfRule>
    <cfRule type="containsText" dxfId="815" priority="50" operator="containsText" text="RIESGO ALTO">
      <formula>NOT(ISERROR(SEARCH("RIESGO ALTO",BL41)))</formula>
    </cfRule>
    <cfRule type="containsText" dxfId="814" priority="48" operator="containsText" text="RIESGO BAJO">
      <formula>NOT(ISERROR(SEARCH("RIESGO BAJO",BL41)))</formula>
    </cfRule>
  </conditionalFormatting>
  <conditionalFormatting sqref="BL45">
    <cfRule type="containsText" dxfId="813" priority="43" operator="containsText" text="RIESGO EXTREMO">
      <formula>NOT(ISERROR(SEARCH("RIESGO EXTREMO",BL45)))</formula>
    </cfRule>
    <cfRule type="containsText" dxfId="812" priority="40" operator="containsText" text="RIESGO BAJO">
      <formula>NOT(ISERROR(SEARCH("RIESGO BAJO",BL45)))</formula>
    </cfRule>
    <cfRule type="containsText" dxfId="811" priority="42" operator="containsText" text="RIESGO ALTO">
      <formula>NOT(ISERROR(SEARCH("RIESGO ALTO",BL45)))</formula>
    </cfRule>
    <cfRule type="containsText" dxfId="810" priority="41" operator="containsText" text="RIESGO MODERADO">
      <formula>NOT(ISERROR(SEARCH("RIESGO MODERADO",BL45)))</formula>
    </cfRule>
  </conditionalFormatting>
  <conditionalFormatting sqref="BL49">
    <cfRule type="containsText" dxfId="809" priority="35" operator="containsText" text="RIESGO EXTREMO">
      <formula>NOT(ISERROR(SEARCH("RIESGO EXTREMO",BL49)))</formula>
    </cfRule>
    <cfRule type="containsText" dxfId="808" priority="34" operator="containsText" text="RIESGO ALTO">
      <formula>NOT(ISERROR(SEARCH("RIESGO ALTO",BL49)))</formula>
    </cfRule>
    <cfRule type="containsText" dxfId="807" priority="33" operator="containsText" text="RIESGO MODERADO">
      <formula>NOT(ISERROR(SEARCH("RIESGO MODERADO",BL49)))</formula>
    </cfRule>
    <cfRule type="containsText" dxfId="806" priority="32" operator="containsText" text="RIESGO BAJO">
      <formula>NOT(ISERROR(SEARCH("RIESGO BAJO",BL49)))</formula>
    </cfRule>
  </conditionalFormatting>
  <dataValidations count="1">
    <dataValidation type="list" allowBlank="1" showInputMessage="1" showErrorMessage="1" sqref="G17:G52" xr:uid="{5A79BC0D-DC94-44C4-84AC-D5A87EB9B822}">
      <formula1>INDIRECT(F17)</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6A81C-86BE-4DD2-BFF9-332EBF35FCF6}">
  <dimension ref="A1:BQ135"/>
  <sheetViews>
    <sheetView showGridLines="0" topLeftCell="B1" zoomScale="80" zoomScaleNormal="80" workbookViewId="0">
      <selection activeCell="B9" sqref="B9:H9"/>
    </sheetView>
  </sheetViews>
  <sheetFormatPr baseColWidth="10" defaultColWidth="11.453125" defaultRowHeight="14.5" customHeight="1" zeroHeight="1" x14ac:dyDescent="0.35"/>
  <cols>
    <col min="1" max="1" width="21.81640625" style="198" customWidth="1"/>
    <col min="2" max="2" width="47.81640625" style="198" customWidth="1"/>
    <col min="3" max="3" width="22.81640625" style="198" customWidth="1"/>
    <col min="4" max="4" width="33.453125" style="198" customWidth="1"/>
    <col min="5" max="5" width="59.54296875" style="198" customWidth="1"/>
    <col min="6" max="6" width="48.1796875" style="198" customWidth="1"/>
    <col min="7" max="7" width="19" style="198" customWidth="1"/>
    <col min="8" max="8" width="31" style="198" customWidth="1"/>
    <col min="9" max="9" width="21.54296875" style="198" customWidth="1"/>
    <col min="10" max="10" width="21.81640625" style="198" customWidth="1"/>
    <col min="11" max="11" width="41.81640625" style="198" customWidth="1"/>
    <col min="12" max="12" width="71.81640625" style="198" customWidth="1"/>
    <col min="13" max="15" width="22.453125" style="198" customWidth="1"/>
    <col min="16" max="34" width="16.453125" style="198" customWidth="1"/>
    <col min="35" max="37" width="16.453125" style="198" hidden="1" customWidth="1"/>
    <col min="38" max="38" width="21.54296875" style="198" customWidth="1"/>
    <col min="39" max="39" width="37.81640625" style="198" customWidth="1"/>
    <col min="40" max="40" width="16.453125" style="198" hidden="1" customWidth="1"/>
    <col min="41" max="41" width="15" style="198" customWidth="1"/>
    <col min="42" max="44" width="18.453125" style="198" customWidth="1"/>
    <col min="45" max="45" width="27.1796875" style="198" hidden="1" customWidth="1"/>
    <col min="46" max="46" width="21.1796875" style="198" customWidth="1"/>
    <col min="47" max="47" width="71.81640625" style="198" customWidth="1"/>
    <col min="48" max="48" width="35.81640625" style="198" customWidth="1"/>
    <col min="49" max="49" width="46.453125" style="198" customWidth="1"/>
    <col min="50" max="50" width="54.81640625" style="198" customWidth="1"/>
    <col min="51" max="51" width="26.1796875" style="198" customWidth="1"/>
    <col min="52" max="52" width="19.453125" style="198" customWidth="1"/>
    <col min="53" max="53" width="19.81640625" style="198" customWidth="1"/>
    <col min="54" max="54" width="16.1796875" style="198" customWidth="1"/>
    <col min="55" max="55" width="17.1796875" style="198" hidden="1" customWidth="1"/>
    <col min="56" max="57" width="13.1796875" style="198" hidden="1" customWidth="1"/>
    <col min="58" max="61" width="14.81640625" style="198" customWidth="1"/>
    <col min="62" max="62" width="14.81640625" style="198" hidden="1" customWidth="1"/>
    <col min="63" max="63" width="14.81640625" style="198" customWidth="1"/>
    <col min="64" max="64" width="20.54296875" style="198" customWidth="1"/>
    <col min="65" max="69" width="40.54296875" style="198" customWidth="1"/>
    <col min="70" max="70" width="4.81640625" style="198" customWidth="1"/>
    <col min="71" max="16384" width="11.453125" style="198"/>
  </cols>
  <sheetData>
    <row r="1" spans="1:69" s="135" customFormat="1" ht="13.5" x14ac:dyDescent="0.3">
      <c r="B1" s="136"/>
      <c r="C1" s="137"/>
      <c r="D1" s="137"/>
      <c r="E1" s="137"/>
      <c r="F1" s="137"/>
    </row>
    <row r="2" spans="1:69" s="135" customFormat="1" ht="14.15" customHeight="1" x14ac:dyDescent="0.3"/>
    <row r="3" spans="1:69" s="135" customFormat="1" ht="14.15" customHeight="1" x14ac:dyDescent="0.3"/>
    <row r="4" spans="1:69" s="135" customFormat="1" ht="27.65" customHeight="1" x14ac:dyDescent="0.3"/>
    <row r="5" spans="1:69" s="135" customFormat="1" ht="27.65" customHeight="1" x14ac:dyDescent="0.3">
      <c r="B5" s="575" t="s">
        <v>285</v>
      </c>
      <c r="C5" s="575"/>
      <c r="D5" s="575"/>
      <c r="E5" s="575"/>
      <c r="F5" s="575"/>
      <c r="G5" s="575"/>
      <c r="H5" s="575"/>
    </row>
    <row r="6" spans="1:69" s="135" customFormat="1" ht="27.65" customHeight="1" x14ac:dyDescent="0.3">
      <c r="B6" s="210" t="s">
        <v>278</v>
      </c>
      <c r="C6" s="576" t="s">
        <v>284</v>
      </c>
      <c r="D6" s="576"/>
      <c r="E6" s="576"/>
      <c r="F6" s="576"/>
      <c r="G6" s="576"/>
      <c r="H6" s="576"/>
    </row>
    <row r="7" spans="1:69" s="135" customFormat="1" ht="27.65" customHeight="1" x14ac:dyDescent="0.3">
      <c r="B7" s="210" t="s">
        <v>279</v>
      </c>
      <c r="C7" s="576" t="s">
        <v>289</v>
      </c>
      <c r="D7" s="576"/>
      <c r="E7" s="576"/>
      <c r="F7" s="576"/>
      <c r="G7" s="576"/>
      <c r="H7" s="576"/>
    </row>
    <row r="8" spans="1:69" s="135" customFormat="1" ht="27.65" customHeight="1" x14ac:dyDescent="0.3">
      <c r="B8" s="210" t="s">
        <v>280</v>
      </c>
      <c r="C8" s="575" t="s">
        <v>281</v>
      </c>
      <c r="D8" s="575"/>
      <c r="E8" s="575" t="s">
        <v>282</v>
      </c>
      <c r="F8" s="575"/>
      <c r="G8" s="575" t="s">
        <v>283</v>
      </c>
      <c r="H8" s="575"/>
    </row>
    <row r="9" spans="1:69" s="135" customFormat="1" ht="27.65" customHeight="1" x14ac:dyDescent="0.3">
      <c r="B9" s="209" t="s">
        <v>655</v>
      </c>
      <c r="C9" s="597" t="s">
        <v>656</v>
      </c>
      <c r="D9" s="597"/>
      <c r="E9" s="597">
        <v>1</v>
      </c>
      <c r="F9" s="597"/>
      <c r="G9" s="597" t="s">
        <v>657</v>
      </c>
      <c r="H9" s="597"/>
    </row>
    <row r="10" spans="1:69" s="138" customFormat="1" thickBot="1" x14ac:dyDescent="0.35">
      <c r="B10" s="139"/>
      <c r="C10" s="140"/>
      <c r="D10" s="140"/>
      <c r="E10" s="140"/>
      <c r="AO10" s="140"/>
      <c r="AV10" s="141"/>
      <c r="BC10" s="140"/>
      <c r="BD10" s="140"/>
      <c r="BE10" s="140"/>
      <c r="BL10" s="142"/>
      <c r="BM10" s="143"/>
    </row>
    <row r="11" spans="1:69" s="138" customFormat="1" ht="62" thickBot="1" x14ac:dyDescent="0.35">
      <c r="A11" s="144"/>
      <c r="B11" s="598" t="s">
        <v>288</v>
      </c>
      <c r="C11" s="599"/>
      <c r="D11" s="599"/>
      <c r="E11" s="599"/>
      <c r="F11" s="599"/>
      <c r="G11" s="599"/>
      <c r="H11" s="599"/>
      <c r="I11" s="599"/>
      <c r="J11" s="599"/>
      <c r="K11" s="599"/>
      <c r="L11" s="600"/>
      <c r="BC11" s="145"/>
    </row>
    <row r="12" spans="1:69" s="146" customFormat="1" ht="15" thickBot="1" x14ac:dyDescent="0.4">
      <c r="G12" s="147"/>
      <c r="H12" s="147"/>
      <c r="I12" s="147"/>
      <c r="J12" s="147"/>
    </row>
    <row r="13" spans="1:69" s="148" customFormat="1" ht="56.5" customHeight="1" thickBot="1" x14ac:dyDescent="0.4">
      <c r="A13" s="601" t="s">
        <v>35</v>
      </c>
      <c r="B13" s="602"/>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L13" s="603" t="s">
        <v>242</v>
      </c>
      <c r="AM13" s="604"/>
      <c r="AN13" s="604"/>
      <c r="AO13" s="604"/>
      <c r="AP13" s="604"/>
      <c r="AQ13" s="604"/>
      <c r="AR13" s="604"/>
      <c r="AS13" s="604"/>
      <c r="AT13" s="605"/>
      <c r="AU13" s="580" t="s">
        <v>36</v>
      </c>
      <c r="AV13" s="580"/>
      <c r="AW13" s="580"/>
      <c r="AX13" s="580"/>
      <c r="AY13" s="580"/>
      <c r="AZ13" s="580"/>
      <c r="BA13" s="580"/>
      <c r="BB13" s="581"/>
      <c r="BC13" s="149"/>
      <c r="BD13" s="149"/>
      <c r="BE13" s="150"/>
      <c r="BF13" s="584" t="s">
        <v>243</v>
      </c>
      <c r="BG13" s="585"/>
      <c r="BH13" s="585"/>
      <c r="BI13" s="585"/>
      <c r="BJ13" s="585"/>
      <c r="BK13" s="585"/>
      <c r="BL13" s="586"/>
      <c r="BM13" s="590" t="s">
        <v>286</v>
      </c>
      <c r="BN13" s="591"/>
      <c r="BO13" s="591"/>
      <c r="BP13" s="591"/>
      <c r="BQ13" s="591"/>
    </row>
    <row r="14" spans="1:69" s="148" customFormat="1" ht="56.5" customHeight="1" thickBot="1" x14ac:dyDescent="0.4">
      <c r="A14" s="152"/>
      <c r="B14" s="152"/>
      <c r="C14" s="152"/>
      <c r="D14" s="152"/>
      <c r="E14" s="152"/>
      <c r="F14" s="152"/>
      <c r="G14" s="152"/>
      <c r="H14" s="152"/>
      <c r="I14" s="152"/>
      <c r="J14" s="152"/>
      <c r="K14" s="152"/>
      <c r="L14" s="152"/>
      <c r="M14" s="594" t="s">
        <v>267</v>
      </c>
      <c r="N14" s="594"/>
      <c r="O14" s="594"/>
      <c r="P14" s="595" t="s">
        <v>198</v>
      </c>
      <c r="Q14" s="595"/>
      <c r="R14" s="595"/>
      <c r="S14" s="595"/>
      <c r="T14" s="595"/>
      <c r="U14" s="595"/>
      <c r="V14" s="595"/>
      <c r="W14" s="595"/>
      <c r="X14" s="595"/>
      <c r="Y14" s="595"/>
      <c r="Z14" s="595"/>
      <c r="AA14" s="595"/>
      <c r="AB14" s="595"/>
      <c r="AC14" s="595"/>
      <c r="AD14" s="595"/>
      <c r="AE14" s="595"/>
      <c r="AF14" s="595"/>
      <c r="AG14" s="595"/>
      <c r="AH14" s="595"/>
      <c r="AI14" s="595"/>
      <c r="AJ14" s="595"/>
      <c r="AK14" s="596"/>
      <c r="AL14" s="153"/>
      <c r="AM14" s="153"/>
      <c r="AN14" s="153"/>
      <c r="AO14" s="153"/>
      <c r="AP14" s="153"/>
      <c r="AQ14" s="151"/>
      <c r="AR14" s="151"/>
      <c r="AS14" s="153"/>
      <c r="AT14" s="153"/>
      <c r="AU14" s="582"/>
      <c r="AV14" s="582"/>
      <c r="AW14" s="582"/>
      <c r="AX14" s="582"/>
      <c r="AY14" s="582"/>
      <c r="AZ14" s="582"/>
      <c r="BA14" s="582"/>
      <c r="BB14" s="583"/>
      <c r="BC14" s="154"/>
      <c r="BD14" s="154"/>
      <c r="BE14" s="155"/>
      <c r="BF14" s="587"/>
      <c r="BG14" s="588"/>
      <c r="BH14" s="588"/>
      <c r="BI14" s="588"/>
      <c r="BJ14" s="588"/>
      <c r="BK14" s="588"/>
      <c r="BL14" s="589"/>
      <c r="BM14" s="592"/>
      <c r="BN14" s="593"/>
      <c r="BO14" s="593"/>
      <c r="BP14" s="593"/>
      <c r="BQ14" s="593"/>
    </row>
    <row r="15" spans="1:69" s="170" customFormat="1" ht="111" customHeight="1" x14ac:dyDescent="0.35">
      <c r="A15" s="156" t="s">
        <v>37</v>
      </c>
      <c r="B15" s="157" t="s">
        <v>145</v>
      </c>
      <c r="C15" s="157" t="s">
        <v>38</v>
      </c>
      <c r="D15" s="157" t="s">
        <v>82</v>
      </c>
      <c r="E15" s="157" t="s">
        <v>272</v>
      </c>
      <c r="F15" s="157" t="s">
        <v>40</v>
      </c>
      <c r="G15" s="157" t="s">
        <v>68</v>
      </c>
      <c r="H15" s="157" t="s">
        <v>237</v>
      </c>
      <c r="I15" s="157" t="s">
        <v>238</v>
      </c>
      <c r="J15" s="157" t="s">
        <v>266</v>
      </c>
      <c r="K15" s="157" t="s">
        <v>42</v>
      </c>
      <c r="L15" s="157" t="s">
        <v>39</v>
      </c>
      <c r="M15" s="158" t="s">
        <v>146</v>
      </c>
      <c r="N15" s="159" t="s">
        <v>123</v>
      </c>
      <c r="O15" s="159" t="s">
        <v>124</v>
      </c>
      <c r="P15" s="160" t="s">
        <v>199</v>
      </c>
      <c r="Q15" s="160" t="s">
        <v>161</v>
      </c>
      <c r="R15" s="160" t="s">
        <v>157</v>
      </c>
      <c r="S15" s="160" t="s">
        <v>160</v>
      </c>
      <c r="T15" s="160" t="s">
        <v>158</v>
      </c>
      <c r="U15" s="160" t="s">
        <v>159</v>
      </c>
      <c r="V15" s="160" t="s">
        <v>162</v>
      </c>
      <c r="W15" s="160" t="s">
        <v>200</v>
      </c>
      <c r="X15" s="160" t="s">
        <v>171</v>
      </c>
      <c r="Y15" s="160" t="s">
        <v>172</v>
      </c>
      <c r="Z15" s="160" t="s">
        <v>173</v>
      </c>
      <c r="AA15" s="160" t="s">
        <v>174</v>
      </c>
      <c r="AB15" s="160" t="s">
        <v>175</v>
      </c>
      <c r="AC15" s="160" t="s">
        <v>176</v>
      </c>
      <c r="AD15" s="160" t="s">
        <v>177</v>
      </c>
      <c r="AE15" s="160" t="s">
        <v>178</v>
      </c>
      <c r="AF15" s="160" t="s">
        <v>179</v>
      </c>
      <c r="AG15" s="160" t="s">
        <v>180</v>
      </c>
      <c r="AH15" s="160" t="s">
        <v>181</v>
      </c>
      <c r="AI15" s="656" t="s">
        <v>170</v>
      </c>
      <c r="AJ15" s="657"/>
      <c r="AK15" s="658"/>
      <c r="AL15" s="161" t="s">
        <v>270</v>
      </c>
      <c r="AM15" s="161" t="s">
        <v>271</v>
      </c>
      <c r="AN15" s="161" t="s">
        <v>269</v>
      </c>
      <c r="AO15" s="659" t="s">
        <v>65</v>
      </c>
      <c r="AP15" s="659"/>
      <c r="AQ15" s="659" t="s">
        <v>41</v>
      </c>
      <c r="AR15" s="659"/>
      <c r="AS15" s="161" t="s">
        <v>43</v>
      </c>
      <c r="AT15" s="161" t="s">
        <v>135</v>
      </c>
      <c r="AU15" s="162" t="s">
        <v>45</v>
      </c>
      <c r="AV15" s="163" t="s">
        <v>46</v>
      </c>
      <c r="AW15" s="163" t="s">
        <v>83</v>
      </c>
      <c r="AX15" s="163" t="s">
        <v>47</v>
      </c>
      <c r="AY15" s="163" t="s">
        <v>48</v>
      </c>
      <c r="AZ15" s="163" t="s">
        <v>84</v>
      </c>
      <c r="BA15" s="163" t="s">
        <v>147</v>
      </c>
      <c r="BB15" s="163" t="s">
        <v>49</v>
      </c>
      <c r="BC15" s="164" t="s">
        <v>94</v>
      </c>
      <c r="BD15" s="164" t="s">
        <v>95</v>
      </c>
      <c r="BE15" s="165" t="s">
        <v>96</v>
      </c>
      <c r="BF15" s="660" t="s">
        <v>65</v>
      </c>
      <c r="BG15" s="661"/>
      <c r="BH15" s="661" t="s">
        <v>41</v>
      </c>
      <c r="BI15" s="661"/>
      <c r="BJ15" s="161" t="s">
        <v>44</v>
      </c>
      <c r="BK15" s="161" t="s">
        <v>136</v>
      </c>
      <c r="BL15" s="166" t="s">
        <v>228</v>
      </c>
      <c r="BM15" s="167" t="s">
        <v>287</v>
      </c>
      <c r="BN15" s="168" t="s">
        <v>148</v>
      </c>
      <c r="BO15" s="168" t="s">
        <v>149</v>
      </c>
      <c r="BP15" s="168" t="s">
        <v>150</v>
      </c>
      <c r="BQ15" s="169" t="s">
        <v>151</v>
      </c>
    </row>
    <row r="16" spans="1:69" s="170" customFormat="1" ht="13" customHeight="1" thickBot="1" x14ac:dyDescent="0.4">
      <c r="A16" s="171"/>
      <c r="B16" s="172"/>
      <c r="C16" s="172"/>
      <c r="D16" s="172"/>
      <c r="E16" s="172"/>
      <c r="F16" s="172"/>
      <c r="G16" s="172"/>
      <c r="H16" s="172"/>
      <c r="I16" s="172"/>
      <c r="J16" s="172"/>
      <c r="K16" s="172"/>
      <c r="L16" s="172"/>
      <c r="M16" s="158"/>
      <c r="N16" s="159"/>
      <c r="O16" s="159"/>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73"/>
      <c r="AM16" s="173"/>
      <c r="AN16" s="173"/>
      <c r="AO16" s="174"/>
      <c r="AP16" s="175"/>
      <c r="AQ16" s="174"/>
      <c r="AR16" s="175"/>
      <c r="AS16" s="173"/>
      <c r="AT16" s="173"/>
      <c r="AU16" s="176"/>
      <c r="AV16" s="177"/>
      <c r="AW16" s="177"/>
      <c r="AX16" s="177"/>
      <c r="AY16" s="177"/>
      <c r="AZ16" s="177"/>
      <c r="BA16" s="177"/>
      <c r="BB16" s="177"/>
      <c r="BC16" s="164"/>
      <c r="BD16" s="164"/>
      <c r="BE16" s="165"/>
      <c r="BF16" s="178"/>
      <c r="BG16" s="179"/>
      <c r="BH16" s="180"/>
      <c r="BI16" s="179"/>
      <c r="BJ16" s="173"/>
      <c r="BK16" s="173"/>
      <c r="BL16" s="181"/>
      <c r="BM16" s="182"/>
      <c r="BN16" s="183"/>
      <c r="BO16" s="183"/>
      <c r="BP16" s="183"/>
      <c r="BQ16" s="184"/>
    </row>
    <row r="17" spans="1:69" s="138" customFormat="1" ht="201.5" x14ac:dyDescent="0.3">
      <c r="A17" s="496">
        <v>1</v>
      </c>
      <c r="B17" s="497" t="s">
        <v>130</v>
      </c>
      <c r="C17" s="498" t="s">
        <v>141</v>
      </c>
      <c r="D17" s="499" t="s">
        <v>186</v>
      </c>
      <c r="E17" s="498" t="s">
        <v>126</v>
      </c>
      <c r="F17" s="495" t="s">
        <v>1</v>
      </c>
      <c r="G17" s="495" t="s">
        <v>70</v>
      </c>
      <c r="H17" s="500" t="s">
        <v>305</v>
      </c>
      <c r="I17" s="500" t="s">
        <v>364</v>
      </c>
      <c r="J17" s="500" t="s">
        <v>365</v>
      </c>
      <c r="K17" s="501" t="str">
        <f>CONCATENATE(H17," ",I17," ",J17)</f>
        <v>Posibilidad de afectación reputacional por el incumplimiento en la cobertura necesaria para generar el Estado de Situación Financiera  y  de Resultados Consolidados debido a limitaciones en el talento humano y en disponibilidad de recursos económicos, así como por cese de operaciones de la entidad sin información previa a la CGN</v>
      </c>
      <c r="L17" s="495" t="s">
        <v>0</v>
      </c>
      <c r="M17" s="495" t="s">
        <v>125</v>
      </c>
      <c r="N17" s="495" t="s">
        <v>125</v>
      </c>
      <c r="O17" s="495" t="s">
        <v>79</v>
      </c>
      <c r="P17" s="495"/>
      <c r="Q17" s="495"/>
      <c r="R17" s="495"/>
      <c r="S17" s="495"/>
      <c r="T17" s="495"/>
      <c r="U17" s="495"/>
      <c r="V17" s="495"/>
      <c r="W17" s="495"/>
      <c r="X17" s="495"/>
      <c r="Y17" s="495"/>
      <c r="Z17" s="495"/>
      <c r="AA17" s="495"/>
      <c r="AB17" s="495"/>
      <c r="AC17" s="495"/>
      <c r="AD17" s="495"/>
      <c r="AE17" s="495"/>
      <c r="AF17" s="495"/>
      <c r="AG17" s="495"/>
      <c r="AH17" s="495"/>
      <c r="AI17" s="489">
        <f>COUNTIF(P17:AH20,"Si")</f>
        <v>0</v>
      </c>
      <c r="AJ17" s="490">
        <f>IF((COUNTIF(O17:AH20,"Si"))&lt;=0,0,(IF((COUNTIF(O17:AH20,"Si"))&lt;=5,3,(IF(COUNTIF(O17:AH20,"Si")&lt;=11,4,5)))))</f>
        <v>0</v>
      </c>
      <c r="AK17" s="490">
        <f>IF((COUNTIF(O17:AH20,"Si"))&lt;=0,0,(IF((COUNTIF(O17:AH20,"Si"))&lt;=5,"MODERADO",(IF(COUNTIF(O17:AH20,"Si")&lt;=11,"ALTO","EXTREMO")))))</f>
        <v>0</v>
      </c>
      <c r="AL17" s="489">
        <v>4</v>
      </c>
      <c r="AM17" s="489"/>
      <c r="AN17" s="489" t="str">
        <f>IF(AM17="Rara vez",1,(IF(AM17="Improbable",2,(IF(AM17="Posible",3,IF(AM17="Probable",4,IF(AM17="Seguro",5,"Revisar")))))))</f>
        <v>Revisar</v>
      </c>
      <c r="AO17" s="491">
        <f>IF(E17="Corrupción",AN17,IF(AL17&lt;=2,1,IF(AL17&lt;=24,2,IF(AL17&lt;=500,3,IF(AL17&lt;=5000,4,IF(AL17&gt;5000,5,"Revisar"))))))</f>
        <v>2</v>
      </c>
      <c r="AP17" s="491" t="str">
        <f>IF(E17="Corrupción",(IF(AO17=1,"Rara Vez",IF(AO17=2,"Improbable",IF(AO17=3,"Posible",IF(AO17=4,"Probable",IF(AO17=5,"Seguro","Revisar")))))),IF(AO17=1,"Muy Baja",IF(AO17=2,"Baja",IF(AO17=3,"Media",IF(AO17=4,"Alta","Muy Alta")))))</f>
        <v>Baja</v>
      </c>
      <c r="AQ17" s="491">
        <f>IF(E17="Corrupción",AJ17,(ROUND(((VLOOKUP(M17,Datos!$B$25:$C$29,2,FALSE)*Datos!$B$32)+(VLOOKUP(N17,Datos!$B$25:$C$29,2,FALSE)*Datos!$C$32)+(VLOOKUP(O17,Datos!$B$25:$C$29,2,FALSE)*Datos!$D$32))*5,0)))</f>
        <v>2</v>
      </c>
      <c r="AR17" s="492" t="str">
        <f>IF(AQ17=1,"Insignificante",IF(AQ17=2,"Menor",IF(AQ17=3,"Moderado",IF(AQ17=4,"Mayor","Catastrófico"))))</f>
        <v>Menor</v>
      </c>
      <c r="AS17" s="493">
        <f>_xlfn.NUMBERVALUE(CONCATENATE(AO17,AQ17),"##")</f>
        <v>22</v>
      </c>
      <c r="AT17" s="494" t="str">
        <f>VLOOKUP(AS17,Datos!$I$37:$J$61,2,FALSE)</f>
        <v>MODERADO</v>
      </c>
      <c r="AU17" s="235" t="s">
        <v>520</v>
      </c>
      <c r="AV17" s="236" t="s">
        <v>367</v>
      </c>
      <c r="AW17" s="236" t="s">
        <v>368</v>
      </c>
      <c r="AX17" s="188" t="s">
        <v>4</v>
      </c>
      <c r="AY17" s="188" t="s">
        <v>5</v>
      </c>
      <c r="AZ17" s="188" t="s">
        <v>3</v>
      </c>
      <c r="BA17" s="188" t="s">
        <v>28</v>
      </c>
      <c r="BB17" s="185" t="s">
        <v>7</v>
      </c>
      <c r="BC17" s="145">
        <f>IF(AX17=Datos!$C$63,Datos!$C$73,IF(AX17=Datos!$C$64,Datos!$C$74,IF(AX17=Datos!$C$65,Datos!$C$75,"Revisar")))+IF(AY17=Datos!$D$63,Datos!$D$73,IF(AY17=Datos!$D$64,Datos!$D$74,"Revisar"))+IF(AZ17=Datos!$E$63,Datos!$E$73,IF(AZ17=Datos!$E$64,Datos!$E$74,"Revisar"))+IF(BB17=Datos!$G$63,Datos!$G$73,IF(BB17=Datos!$G$64,Datos!$G$74,IF(BB17=Datos!$G$65,Datos!$G$75,"Revisar")))</f>
        <v>0.65</v>
      </c>
      <c r="BD17" s="145">
        <f>IF(AX17=Datos!$C$65,BC17,0)</f>
        <v>0</v>
      </c>
      <c r="BE17" s="145">
        <f>IF(OR(AX17=Datos!$C$63,AX17=Datos!$C$64),BC17,0)</f>
        <v>0.65</v>
      </c>
      <c r="BF17" s="447">
        <f>IF(ROUND(AO17-SUM(BE17:BE20),0)&lt;=0,1,ROUND(AO17-SUM(BE17:BE20),0))</f>
        <v>1</v>
      </c>
      <c r="BG17" s="491" t="str">
        <f>IF(E17="Corrupción",(IF(BF17=1,"Rara Vez",IF(BF17=2,"Improbable",IF(BF17=3,"Posible",IF(BF17=4,"Probable","Seguro"))))),IF(BF17=1,"Muy Baja",IF(BF17=2,"Baja",IF(BF17=3,"Media",IF(BF17=4,"Alta","Muy Alta")))))</f>
        <v>Muy Baja</v>
      </c>
      <c r="BH17" s="447">
        <f>ROUND(AQ17-SUM(BD17:BD20),0)</f>
        <v>2</v>
      </c>
      <c r="BI17" s="447" t="str">
        <f>IF(BH17=1,"Insignificante",IF(BH17=2,"Menor",IF(BH17=3,"Moderado",IF(BH17=4,"Mayor","Catastrófico"))))</f>
        <v>Menor</v>
      </c>
      <c r="BJ17" s="450">
        <f>_xlfn.NUMBERVALUE(CONCATENATE(BF17,BH17),"##")</f>
        <v>12</v>
      </c>
      <c r="BK17" s="453" t="str">
        <f>+VLOOKUP(BJ17,Datos!$I$37:$J$65,2,FALSE)</f>
        <v>BAJO</v>
      </c>
      <c r="BL17" s="456" t="s">
        <v>233</v>
      </c>
      <c r="BM17" s="189"/>
      <c r="BN17" s="185"/>
      <c r="BO17" s="185"/>
      <c r="BP17" s="185"/>
      <c r="BQ17" s="190"/>
    </row>
    <row r="18" spans="1:69" ht="15.5" x14ac:dyDescent="0.35">
      <c r="A18" s="476"/>
      <c r="B18" s="479"/>
      <c r="C18" s="457"/>
      <c r="D18" s="482"/>
      <c r="E18" s="457"/>
      <c r="F18" s="460"/>
      <c r="G18" s="460"/>
      <c r="H18" s="484"/>
      <c r="I18" s="484"/>
      <c r="J18" s="484"/>
      <c r="K18" s="487"/>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3"/>
      <c r="AJ18" s="466"/>
      <c r="AK18" s="466"/>
      <c r="AL18" s="463"/>
      <c r="AM18" s="463"/>
      <c r="AN18" s="463"/>
      <c r="AO18" s="448"/>
      <c r="AP18" s="448"/>
      <c r="AQ18" s="448"/>
      <c r="AR18" s="468"/>
      <c r="AS18" s="470"/>
      <c r="AT18" s="655"/>
      <c r="AU18" s="192"/>
      <c r="AV18" s="193"/>
      <c r="AW18" s="193"/>
      <c r="AX18" s="237"/>
      <c r="AY18" s="194"/>
      <c r="AZ18" s="194"/>
      <c r="BA18" s="194"/>
      <c r="BB18" s="191"/>
      <c r="BC18" s="195" t="e">
        <f>IF(AX18=Datos!$C$63,Datos!$C$73,IF(AX18=Datos!$C$64,Datos!$C$74,IF(AX18=Datos!$C$65,Datos!$C$75,"Revisar")))+IF(AY18=Datos!$D$63,Datos!$D$73,IF(AY18=Datos!$D$64,Datos!$D$74,"Revisar"))+IF(AZ18=Datos!$E$63,Datos!$E$73,IF(AZ18=Datos!$E$64,Datos!$E$74,"Revisar"))+IF(BB18=Datos!$G$63,Datos!$G$73,IF(BB18=Datos!$G$64,Datos!$G$74,IF(BB18=Datos!$G$65,Datos!$G$75,"Revisar")))</f>
        <v>#VALUE!</v>
      </c>
      <c r="BD18" s="195">
        <f>IF(AX18=Datos!$C$65,BC18,0)</f>
        <v>0</v>
      </c>
      <c r="BE18" s="195">
        <f>IF(OR(AX18=Datos!$C$63,AX18=Datos!$C$64),BC18,0)</f>
        <v>0</v>
      </c>
      <c r="BF18" s="448"/>
      <c r="BG18" s="448"/>
      <c r="BH18" s="448"/>
      <c r="BI18" s="448"/>
      <c r="BJ18" s="451"/>
      <c r="BK18" s="454"/>
      <c r="BL18" s="457"/>
      <c r="BM18" s="196"/>
      <c r="BN18" s="191"/>
      <c r="BO18" s="191"/>
      <c r="BP18" s="191"/>
      <c r="BQ18" s="197"/>
    </row>
    <row r="19" spans="1:69" ht="15.5" x14ac:dyDescent="0.35">
      <c r="A19" s="476"/>
      <c r="B19" s="479"/>
      <c r="C19" s="457"/>
      <c r="D19" s="482"/>
      <c r="E19" s="457"/>
      <c r="F19" s="460"/>
      <c r="G19" s="460"/>
      <c r="H19" s="484"/>
      <c r="I19" s="484"/>
      <c r="J19" s="484"/>
      <c r="K19" s="487"/>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3"/>
      <c r="AJ19" s="466"/>
      <c r="AK19" s="466"/>
      <c r="AL19" s="463"/>
      <c r="AM19" s="463"/>
      <c r="AN19" s="463"/>
      <c r="AO19" s="448"/>
      <c r="AP19" s="448"/>
      <c r="AQ19" s="448"/>
      <c r="AR19" s="468"/>
      <c r="AS19" s="470"/>
      <c r="AT19" s="655"/>
      <c r="AU19" s="192"/>
      <c r="AV19" s="193"/>
      <c r="AW19" s="193"/>
      <c r="AX19" s="237"/>
      <c r="AY19" s="194"/>
      <c r="AZ19" s="194"/>
      <c r="BA19" s="194"/>
      <c r="BB19" s="191"/>
      <c r="BC19" s="195" t="e">
        <f>IF(AX19=Datos!$C$63,Datos!$C$73,IF(AX19=Datos!$C$64,Datos!$C$74,IF(AX19=Datos!$C$65,Datos!$C$75,"Revisar")))+IF(AY19=Datos!$D$63,Datos!$D$73,IF(AY19=Datos!$D$64,Datos!$D$74,"Revisar"))+IF(AZ19=Datos!$E$63,Datos!$E$73,IF(AZ19=Datos!$E$64,Datos!$E$74,"Revisar"))+IF(BB19=Datos!$G$63,Datos!$G$73,IF(BB19=Datos!$G$64,Datos!$G$74,IF(BB19=Datos!$G$65,Datos!$G$75,"Revisar")))</f>
        <v>#VALUE!</v>
      </c>
      <c r="BD19" s="195">
        <f>IF(AX19=Datos!$C$65,BC19,0)</f>
        <v>0</v>
      </c>
      <c r="BE19" s="195">
        <f>IF(OR(AX19=Datos!$C$63,AX19=Datos!$C$64),BC19,0)</f>
        <v>0</v>
      </c>
      <c r="BF19" s="448"/>
      <c r="BG19" s="448"/>
      <c r="BH19" s="448"/>
      <c r="BI19" s="448"/>
      <c r="BJ19" s="451"/>
      <c r="BK19" s="454"/>
      <c r="BL19" s="457"/>
      <c r="BM19" s="200"/>
      <c r="BN19" s="200"/>
      <c r="BO19" s="200"/>
      <c r="BP19" s="200"/>
      <c r="BQ19" s="201"/>
    </row>
    <row r="20" spans="1:69" ht="43.5" customHeight="1" thickBot="1" x14ac:dyDescent="0.4">
      <c r="A20" s="477"/>
      <c r="B20" s="480"/>
      <c r="C20" s="458"/>
      <c r="D20" s="483"/>
      <c r="E20" s="458"/>
      <c r="F20" s="461"/>
      <c r="G20" s="461"/>
      <c r="H20" s="485"/>
      <c r="I20" s="485"/>
      <c r="J20" s="485"/>
      <c r="K20" s="488"/>
      <c r="L20" s="461"/>
      <c r="M20" s="461"/>
      <c r="N20" s="461"/>
      <c r="O20" s="461"/>
      <c r="P20" s="461"/>
      <c r="Q20" s="461"/>
      <c r="R20" s="461"/>
      <c r="S20" s="461"/>
      <c r="T20" s="461"/>
      <c r="U20" s="461"/>
      <c r="V20" s="461"/>
      <c r="W20" s="461"/>
      <c r="X20" s="461"/>
      <c r="Y20" s="461"/>
      <c r="Z20" s="461"/>
      <c r="AA20" s="461"/>
      <c r="AB20" s="461"/>
      <c r="AC20" s="461"/>
      <c r="AD20" s="461"/>
      <c r="AE20" s="461"/>
      <c r="AF20" s="461"/>
      <c r="AG20" s="461"/>
      <c r="AH20" s="461"/>
      <c r="AI20" s="464"/>
      <c r="AJ20" s="467"/>
      <c r="AK20" s="467"/>
      <c r="AL20" s="464"/>
      <c r="AM20" s="464"/>
      <c r="AN20" s="464"/>
      <c r="AO20" s="449"/>
      <c r="AP20" s="449"/>
      <c r="AQ20" s="449"/>
      <c r="AR20" s="469"/>
      <c r="AS20" s="471"/>
      <c r="AT20" s="474"/>
      <c r="AU20" s="238"/>
      <c r="AV20" s="239"/>
      <c r="AW20" s="239"/>
      <c r="AX20" s="205"/>
      <c r="AY20" s="205"/>
      <c r="AZ20" s="205"/>
      <c r="BA20" s="205"/>
      <c r="BB20" s="202"/>
      <c r="BC20" s="206" t="e">
        <f>IF(AX20=Datos!$C$63,Datos!$C$73,IF(AX20=Datos!$C$64,Datos!$C$74,IF(AX20=Datos!$C$65,Datos!$C$75,"Revisar")))+IF(AY20=Datos!$D$63,Datos!$D$73,IF(AY20=Datos!$D$64,Datos!$D$74,"Revisar"))+IF(AZ20=Datos!$E$63,Datos!$E$73,IF(AZ20=Datos!$E$64,Datos!$E$74,"Revisar"))+IF(BB20=Datos!$G$63,Datos!$G$73,IF(BB20=Datos!$G$64,Datos!$G$74,IF(BB20=Datos!$G$65,Datos!$G$75,"Revisar")))</f>
        <v>#VALUE!</v>
      </c>
      <c r="BD20" s="206">
        <f>IF(AX20=Datos!$C$65,BC20,0)</f>
        <v>0</v>
      </c>
      <c r="BE20" s="206">
        <f>IF(OR(AX20=Datos!$C$63,AX20=Datos!$C$64),BC20,0)</f>
        <v>0</v>
      </c>
      <c r="BF20" s="449"/>
      <c r="BG20" s="449"/>
      <c r="BH20" s="449"/>
      <c r="BI20" s="449"/>
      <c r="BJ20" s="452"/>
      <c r="BK20" s="455"/>
      <c r="BL20" s="458"/>
      <c r="BM20" s="207"/>
      <c r="BN20" s="207"/>
      <c r="BO20" s="207"/>
      <c r="BP20" s="207"/>
      <c r="BQ20" s="208"/>
    </row>
    <row r="21" spans="1:69" s="138" customFormat="1" ht="210.65" customHeight="1" x14ac:dyDescent="0.3">
      <c r="A21" s="496">
        <v>2</v>
      </c>
      <c r="B21" s="497" t="s">
        <v>130</v>
      </c>
      <c r="C21" s="498" t="s">
        <v>141</v>
      </c>
      <c r="D21" s="499" t="s">
        <v>186</v>
      </c>
      <c r="E21" s="498" t="s">
        <v>126</v>
      </c>
      <c r="F21" s="495" t="s">
        <v>1</v>
      </c>
      <c r="G21" s="495" t="s">
        <v>71</v>
      </c>
      <c r="H21" s="606" t="s">
        <v>305</v>
      </c>
      <c r="I21" s="606" t="s">
        <v>369</v>
      </c>
      <c r="J21" s="606" t="s">
        <v>370</v>
      </c>
      <c r="K21" s="501" t="str">
        <f>CONCATENATE(H21," ",I21," ",J21)</f>
        <v>Posibilidad de afectación reputacional por inexactitud en el reporte de la información para la generación de productos debido al desconocimiento del Régimen de Contabilidad Pública por parte de las entidades reportantes</v>
      </c>
      <c r="L21" s="495" t="s">
        <v>0</v>
      </c>
      <c r="M21" s="495" t="s">
        <v>125</v>
      </c>
      <c r="N21" s="495" t="s">
        <v>78</v>
      </c>
      <c r="O21" s="495" t="s">
        <v>78</v>
      </c>
      <c r="P21" s="495"/>
      <c r="Q21" s="495"/>
      <c r="R21" s="495"/>
      <c r="S21" s="495"/>
      <c r="T21" s="495"/>
      <c r="U21" s="495"/>
      <c r="V21" s="495"/>
      <c r="W21" s="495"/>
      <c r="X21" s="495"/>
      <c r="Y21" s="495"/>
      <c r="Z21" s="495"/>
      <c r="AA21" s="495"/>
      <c r="AB21" s="495"/>
      <c r="AC21" s="495"/>
      <c r="AD21" s="495"/>
      <c r="AE21" s="495"/>
      <c r="AF21" s="495"/>
      <c r="AG21" s="495"/>
      <c r="AH21" s="495"/>
      <c r="AI21" s="489">
        <f>COUNTIF(P21:AH24,"Si")</f>
        <v>0</v>
      </c>
      <c r="AJ21" s="490">
        <f>IF((COUNTIF(O21:AH24,"Si"))&lt;=0,0,(IF((COUNTIF(O21:AH24,"Si"))&lt;=5,3,(IF(COUNTIF(O21:AH24,"Si")&lt;=11,4,5)))))</f>
        <v>0</v>
      </c>
      <c r="AK21" s="490">
        <f>IF((COUNTIF(O21:AH24,"Si"))&lt;=0,0,(IF((COUNTIF(O21:AH24,"Si"))&lt;=5,"MODERADO",(IF(COUNTIF(O21:AH24,"Si")&lt;=11,"ALTO","EXTREMO")))))</f>
        <v>0</v>
      </c>
      <c r="AL21" s="489">
        <v>4</v>
      </c>
      <c r="AM21" s="489"/>
      <c r="AN21" s="489" t="str">
        <f t="shared" ref="AN21" si="0">IF(AM21="Rara vez",1,(IF(AM21="Improbable",2,(IF(AM21="Posible",3,IF(AM21="Probable",4,IF(AM21="Seguro",5,"Revisar")))))))</f>
        <v>Revisar</v>
      </c>
      <c r="AO21" s="491">
        <f t="shared" ref="AO21" si="1">IF(E21="Corrupción",AN21,IF(AL21&lt;=2,1,IF(AL21&lt;=24,2,IF(AL21&lt;=500,3,IF(AL21&lt;=5000,4,IF(AL21&gt;5000,5,"Revisar"))))))</f>
        <v>2</v>
      </c>
      <c r="AP21" s="491" t="str">
        <f t="shared" ref="AP21" si="2">IF(E21="Corrupción",(IF(AO21=1,"Rara Vez",IF(AO21=2,"Improbable",IF(AO21=3,"Posible",IF(AO21=4,"Probable",IF(AO21=5,"Seguro","Revisar")))))),IF(AO21=1,"Muy Baja",IF(AO21=2,"Baja",IF(AO21=3,"Media",IF(AO21=4,"Alta","Muy Alta")))))</f>
        <v>Baja</v>
      </c>
      <c r="AQ21" s="491">
        <f>IF(E21="Corrupción",AJ21,(ROUND(((VLOOKUP(M21,Datos!$B$25:$C$29,2,FALSE)*Datos!$B$32)+(VLOOKUP(N21,Datos!$B$25:$C$29,2,FALSE)*Datos!$C$32)+(VLOOKUP(O21,Datos!$B$25:$C$29,2,FALSE)*Datos!$D$32))*5,0)))</f>
        <v>2</v>
      </c>
      <c r="AR21" s="492" t="str">
        <f>IF(AQ21=1,"Insignificante",IF(AQ21=2,"Menor",IF(AQ21=3,"Moderado",IF(AQ21=4,"Mayor","Catastrófico"))))</f>
        <v>Menor</v>
      </c>
      <c r="AS21" s="493">
        <f>_xlfn.NUMBERVALUE(CONCATENATE(AO21,AQ21),"##")</f>
        <v>22</v>
      </c>
      <c r="AT21" s="494" t="str">
        <f>VLOOKUP(AS21,Datos!$I$37:$J$61,2,FALSE)</f>
        <v>MODERADO</v>
      </c>
      <c r="AU21" s="219" t="s">
        <v>371</v>
      </c>
      <c r="AV21" s="187" t="s">
        <v>367</v>
      </c>
      <c r="AW21" s="187" t="s">
        <v>372</v>
      </c>
      <c r="AX21" s="188" t="s">
        <v>4</v>
      </c>
      <c r="AY21" s="188" t="s">
        <v>5</v>
      </c>
      <c r="AZ21" s="188" t="s">
        <v>3</v>
      </c>
      <c r="BA21" s="188" t="s">
        <v>32</v>
      </c>
      <c r="BB21" s="185" t="s">
        <v>7</v>
      </c>
      <c r="BC21" s="145">
        <f>IF(AX21=Datos!$C$63,Datos!$C$73,IF(AX21=Datos!$C$64,Datos!$C$74,IF(AX21=Datos!$C$65,Datos!$C$75,"Revisar")))+IF(AY21=Datos!$D$63,Datos!$D$73,IF(AY21=Datos!$D$64,Datos!$D$74,"Revisar"))+IF(AZ21=Datos!$E$63,Datos!$E$73,IF(AZ21=Datos!$E$64,Datos!$E$74,"Revisar"))+IF(BB21=Datos!$G$63,Datos!$G$73,IF(BB21=Datos!$G$64,Datos!$G$74,IF(BB21=Datos!$G$65,Datos!$G$75,"Revisar")))</f>
        <v>0.65</v>
      </c>
      <c r="BD21" s="145">
        <f>IF(AX21=Datos!$C$65,BC21,0)</f>
        <v>0</v>
      </c>
      <c r="BE21" s="145">
        <f>IF(OR(AX21=Datos!$C$63,AX21=Datos!$C$64),BC21,0)</f>
        <v>0.65</v>
      </c>
      <c r="BF21" s="447">
        <f>IF(ROUND(AO21-SUM(BE21:BE24),0)&lt;=0,1,ROUND(AO21-SUM(BE21:BE24),0))</f>
        <v>1</v>
      </c>
      <c r="BG21" s="491" t="str">
        <f>IF(E21="Corrupción",(IF(BF21=1,"Rara Vez",IF(BF21=2,"Improbable",IF(BF21=3,"Posible",IF(BF21=4,"Probable","Seguro"))))),IF(BF21=1,"Muy Baja",IF(BF21=2,"Baja",IF(BF21=3,"Media",IF(BF21=4,"Alta","Muy Alta")))))</f>
        <v>Muy Baja</v>
      </c>
      <c r="BH21" s="447">
        <f>ROUND(AQ21-SUM(BD21:BD24),0)</f>
        <v>2</v>
      </c>
      <c r="BI21" s="447" t="str">
        <f>IF(BH21=1,"Insignificante",IF(BH21=2,"Menor",IF(BH21=3,"Moderado",IF(BH21=4,"Mayor","Catastrófico"))))</f>
        <v>Menor</v>
      </c>
      <c r="BJ21" s="450">
        <f>_xlfn.NUMBERVALUE(CONCATENATE(BF21,BH21),"##")</f>
        <v>12</v>
      </c>
      <c r="BK21" s="453" t="str">
        <f>+VLOOKUP(BJ21,Datos!$I$37:$J$65,2,FALSE)</f>
        <v>BAJO</v>
      </c>
      <c r="BL21" s="456" t="s">
        <v>233</v>
      </c>
      <c r="BM21" s="189"/>
      <c r="BN21" s="185"/>
      <c r="BO21" s="185"/>
      <c r="BP21" s="185"/>
      <c r="BQ21" s="190"/>
    </row>
    <row r="22" spans="1:69" ht="409.5" x14ac:dyDescent="0.35">
      <c r="A22" s="476"/>
      <c r="B22" s="479"/>
      <c r="C22" s="457"/>
      <c r="D22" s="482"/>
      <c r="E22" s="457"/>
      <c r="F22" s="460"/>
      <c r="G22" s="460"/>
      <c r="H22" s="573"/>
      <c r="I22" s="573"/>
      <c r="J22" s="573"/>
      <c r="K22" s="487"/>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3"/>
      <c r="AJ22" s="466"/>
      <c r="AK22" s="466"/>
      <c r="AL22" s="463"/>
      <c r="AM22" s="463"/>
      <c r="AN22" s="463"/>
      <c r="AO22" s="448"/>
      <c r="AP22" s="448"/>
      <c r="AQ22" s="448"/>
      <c r="AR22" s="468"/>
      <c r="AS22" s="470"/>
      <c r="AT22" s="473"/>
      <c r="AU22" s="219" t="s">
        <v>521</v>
      </c>
      <c r="AV22" s="193" t="s">
        <v>374</v>
      </c>
      <c r="AW22" s="193" t="s">
        <v>375</v>
      </c>
      <c r="AX22" s="194" t="s">
        <v>12</v>
      </c>
      <c r="AY22" s="194" t="s">
        <v>5</v>
      </c>
      <c r="AZ22" s="194" t="s">
        <v>3</v>
      </c>
      <c r="BA22" s="194" t="s">
        <v>32</v>
      </c>
      <c r="BB22" s="191" t="s">
        <v>7</v>
      </c>
      <c r="BC22" s="195">
        <f>IF(AX22=Datos!$C$63,Datos!$C$73,IF(AX22=Datos!$C$64,Datos!$C$74,IF(AX22=Datos!$C$65,Datos!$C$75,"Revisar")))+IF(AY22=Datos!$D$63,Datos!$D$73,IF(AY22=Datos!$D$64,Datos!$D$74,"Revisar"))+IF(AZ22=Datos!$E$63,Datos!$E$73,IF(AZ22=Datos!$E$64,Datos!$E$74,"Revisar"))+IF(BB22=Datos!$G$63,Datos!$G$73,IF(BB22=Datos!$G$64,Datos!$G$74,IF(BB22=Datos!$G$65,Datos!$G$75,"Revisar")))</f>
        <v>0.54999999999999993</v>
      </c>
      <c r="BD22" s="195">
        <f>IF(AX22=Datos!$C$65,BC22,0)</f>
        <v>0</v>
      </c>
      <c r="BE22" s="195">
        <f>IF(OR(AX22=Datos!$C$63,AX22=Datos!$C$64),BC22,0)</f>
        <v>0.54999999999999993</v>
      </c>
      <c r="BF22" s="448"/>
      <c r="BG22" s="448"/>
      <c r="BH22" s="448"/>
      <c r="BI22" s="448"/>
      <c r="BJ22" s="451"/>
      <c r="BK22" s="454"/>
      <c r="BL22" s="457"/>
      <c r="BM22" s="196"/>
      <c r="BN22" s="191"/>
      <c r="BO22" s="191"/>
      <c r="BP22" s="191"/>
      <c r="BQ22" s="197"/>
    </row>
    <row r="23" spans="1:69" ht="43.5" customHeight="1" x14ac:dyDescent="0.35">
      <c r="A23" s="476"/>
      <c r="B23" s="479"/>
      <c r="C23" s="457"/>
      <c r="D23" s="482"/>
      <c r="E23" s="457"/>
      <c r="F23" s="460"/>
      <c r="G23" s="460"/>
      <c r="H23" s="573"/>
      <c r="I23" s="573"/>
      <c r="J23" s="573"/>
      <c r="K23" s="487"/>
      <c r="L23" s="460"/>
      <c r="M23" s="460"/>
      <c r="N23" s="460"/>
      <c r="O23" s="460"/>
      <c r="P23" s="460"/>
      <c r="Q23" s="460"/>
      <c r="R23" s="460"/>
      <c r="S23" s="460"/>
      <c r="T23" s="460"/>
      <c r="U23" s="460"/>
      <c r="V23" s="460"/>
      <c r="W23" s="460"/>
      <c r="X23" s="460"/>
      <c r="Y23" s="460"/>
      <c r="Z23" s="460"/>
      <c r="AA23" s="460"/>
      <c r="AB23" s="460"/>
      <c r="AC23" s="460"/>
      <c r="AD23" s="460"/>
      <c r="AE23" s="460"/>
      <c r="AF23" s="460"/>
      <c r="AG23" s="460"/>
      <c r="AH23" s="460"/>
      <c r="AI23" s="463"/>
      <c r="AJ23" s="466"/>
      <c r="AK23" s="466"/>
      <c r="AL23" s="463"/>
      <c r="AM23" s="463"/>
      <c r="AN23" s="463"/>
      <c r="AO23" s="448"/>
      <c r="AP23" s="448"/>
      <c r="AQ23" s="448"/>
      <c r="AR23" s="468"/>
      <c r="AS23" s="470"/>
      <c r="AT23" s="473"/>
      <c r="AU23" s="240"/>
      <c r="AV23" s="193"/>
      <c r="AW23" s="193"/>
      <c r="AX23" s="194"/>
      <c r="AY23" s="194"/>
      <c r="AZ23" s="194"/>
      <c r="BA23" s="194"/>
      <c r="BB23" s="191"/>
      <c r="BC23" s="195" t="e">
        <f>IF(AX23=Datos!$C$63,Datos!$C$73,IF(AX23=Datos!$C$64,Datos!$C$74,IF(AX23=Datos!$C$65,Datos!$C$75,"Revisar")))+IF(AY23=Datos!$D$63,Datos!$D$73,IF(AY23=Datos!$D$64,Datos!$D$74,"Revisar"))+IF(AZ23=Datos!$E$63,Datos!$E$73,IF(AZ23=Datos!$E$64,Datos!$E$74,"Revisar"))+IF(BB23=Datos!$G$63,Datos!$G$73,IF(BB23=Datos!$G$64,Datos!$G$74,IF(BB23=Datos!$G$65,Datos!$G$75,"Revisar")))</f>
        <v>#VALUE!</v>
      </c>
      <c r="BD23" s="195">
        <f>IF(AX23=Datos!$C$65,BC23,0)</f>
        <v>0</v>
      </c>
      <c r="BE23" s="195">
        <f>IF(OR(AX23=Datos!$C$63,AX23=Datos!$C$64),BC23,0)</f>
        <v>0</v>
      </c>
      <c r="BF23" s="448"/>
      <c r="BG23" s="448"/>
      <c r="BH23" s="448"/>
      <c r="BI23" s="448"/>
      <c r="BJ23" s="451"/>
      <c r="BK23" s="454"/>
      <c r="BL23" s="457"/>
      <c r="BM23" s="200"/>
      <c r="BN23" s="200"/>
      <c r="BO23" s="200"/>
      <c r="BP23" s="200"/>
      <c r="BQ23" s="201"/>
    </row>
    <row r="24" spans="1:69" ht="43.5" customHeight="1" thickBot="1" x14ac:dyDescent="0.4">
      <c r="A24" s="477"/>
      <c r="B24" s="480"/>
      <c r="C24" s="458"/>
      <c r="D24" s="483"/>
      <c r="E24" s="458"/>
      <c r="F24" s="461"/>
      <c r="G24" s="461"/>
      <c r="H24" s="574"/>
      <c r="I24" s="574"/>
      <c r="J24" s="574"/>
      <c r="K24" s="488"/>
      <c r="L24" s="461"/>
      <c r="M24" s="461"/>
      <c r="N24" s="461"/>
      <c r="O24" s="461"/>
      <c r="P24" s="461"/>
      <c r="Q24" s="461"/>
      <c r="R24" s="461"/>
      <c r="S24" s="461"/>
      <c r="T24" s="461"/>
      <c r="U24" s="461"/>
      <c r="V24" s="461"/>
      <c r="W24" s="461"/>
      <c r="X24" s="461"/>
      <c r="Y24" s="461"/>
      <c r="Z24" s="461"/>
      <c r="AA24" s="461"/>
      <c r="AB24" s="461"/>
      <c r="AC24" s="461"/>
      <c r="AD24" s="461"/>
      <c r="AE24" s="461"/>
      <c r="AF24" s="461"/>
      <c r="AG24" s="461"/>
      <c r="AH24" s="461"/>
      <c r="AI24" s="464"/>
      <c r="AJ24" s="467"/>
      <c r="AK24" s="467"/>
      <c r="AL24" s="464"/>
      <c r="AM24" s="464"/>
      <c r="AN24" s="464"/>
      <c r="AO24" s="449"/>
      <c r="AP24" s="449"/>
      <c r="AQ24" s="449"/>
      <c r="AR24" s="469"/>
      <c r="AS24" s="471"/>
      <c r="AT24" s="474"/>
      <c r="AU24" s="234"/>
      <c r="AV24" s="204"/>
      <c r="AW24" s="204"/>
      <c r="AX24" s="205"/>
      <c r="AY24" s="205"/>
      <c r="AZ24" s="205"/>
      <c r="BA24" s="205"/>
      <c r="BB24" s="202"/>
      <c r="BC24" s="206" t="e">
        <f>IF(AX24=Datos!$C$63,Datos!$C$73,IF(AX24=Datos!$C$64,Datos!$C$74,IF(AX24=Datos!$C$65,Datos!$C$75,"Revisar")))+IF(AY24=Datos!$D$63,Datos!$D$73,IF(AY24=Datos!$D$64,Datos!$D$74,"Revisar"))+IF(AZ24=Datos!$E$63,Datos!$E$73,IF(AZ24=Datos!$E$64,Datos!$E$74,"Revisar"))+IF(BB24=Datos!$G$63,Datos!$G$73,IF(BB24=Datos!$G$64,Datos!$G$74,IF(BB24=Datos!$G$65,Datos!$G$75,"Revisar")))</f>
        <v>#VALUE!</v>
      </c>
      <c r="BD24" s="206">
        <f>IF(AX24=Datos!$C$65,BC24,0)</f>
        <v>0</v>
      </c>
      <c r="BE24" s="206">
        <f>IF(OR(AX24=Datos!$C$63,AX24=Datos!$C$64),BC24,0)</f>
        <v>0</v>
      </c>
      <c r="BF24" s="449"/>
      <c r="BG24" s="449"/>
      <c r="BH24" s="449"/>
      <c r="BI24" s="449"/>
      <c r="BJ24" s="452"/>
      <c r="BK24" s="455"/>
      <c r="BL24" s="458"/>
      <c r="BM24" s="207"/>
      <c r="BN24" s="207"/>
      <c r="BO24" s="207"/>
      <c r="BP24" s="207"/>
      <c r="BQ24" s="208"/>
    </row>
    <row r="25" spans="1:69" s="138" customFormat="1" ht="170.5" x14ac:dyDescent="0.3">
      <c r="A25" s="496">
        <v>3</v>
      </c>
      <c r="B25" s="497" t="s">
        <v>130</v>
      </c>
      <c r="C25" s="498" t="s">
        <v>141</v>
      </c>
      <c r="D25" s="499" t="s">
        <v>186</v>
      </c>
      <c r="E25" s="498" t="s">
        <v>127</v>
      </c>
      <c r="F25" s="495" t="s">
        <v>75</v>
      </c>
      <c r="G25" s="495" t="s">
        <v>72</v>
      </c>
      <c r="H25" s="500" t="s">
        <v>376</v>
      </c>
      <c r="I25" s="500" t="s">
        <v>377</v>
      </c>
      <c r="J25" s="500" t="s">
        <v>378</v>
      </c>
      <c r="K25" s="501" t="str">
        <f>CONCATENATE(H25," ",I25," ",J25)</f>
        <v>Posibilidad de recibir o solicitar cualquier dádiva o beneficio a nombre propio por omitir requerimientos formulados desde la CGN debido a intereses  de la entidad contable pública y su reporte de la Información requerida por los analistas</v>
      </c>
      <c r="L25" s="495" t="s">
        <v>17</v>
      </c>
      <c r="M25" s="495"/>
      <c r="N25" s="495"/>
      <c r="O25" s="495"/>
      <c r="P25" s="495" t="s">
        <v>168</v>
      </c>
      <c r="Q25" s="495" t="s">
        <v>168</v>
      </c>
      <c r="R25" s="495" t="s">
        <v>168</v>
      </c>
      <c r="S25" s="495" t="s">
        <v>168</v>
      </c>
      <c r="T25" s="495" t="s">
        <v>169</v>
      </c>
      <c r="U25" s="495" t="s">
        <v>168</v>
      </c>
      <c r="V25" s="495" t="s">
        <v>168</v>
      </c>
      <c r="W25" s="495" t="s">
        <v>168</v>
      </c>
      <c r="X25" s="495" t="s">
        <v>168</v>
      </c>
      <c r="Y25" s="495" t="s">
        <v>168</v>
      </c>
      <c r="Z25" s="495" t="s">
        <v>169</v>
      </c>
      <c r="AA25" s="495" t="s">
        <v>169</v>
      </c>
      <c r="AB25" s="495" t="s">
        <v>168</v>
      </c>
      <c r="AC25" s="495" t="s">
        <v>168</v>
      </c>
      <c r="AD25" s="495" t="s">
        <v>168</v>
      </c>
      <c r="AE25" s="495" t="s">
        <v>168</v>
      </c>
      <c r="AF25" s="495" t="s">
        <v>168</v>
      </c>
      <c r="AG25" s="495" t="s">
        <v>168</v>
      </c>
      <c r="AH25" s="495" t="s">
        <v>168</v>
      </c>
      <c r="AI25" s="489">
        <f>COUNTIF(P25:AH28,"Si")</f>
        <v>3</v>
      </c>
      <c r="AJ25" s="490">
        <f>IF((COUNTIF(O25:AH28,"Si"))&lt;=0,0,(IF((COUNTIF(O25:AH28,"Si"))&lt;=5,3,(IF(COUNTIF(O25:AH28,"Si")&lt;=11,4,5)))))</f>
        <v>3</v>
      </c>
      <c r="AK25" s="490" t="str">
        <f>IF((COUNTIF(O25:AH28,"Si"))&lt;=0,0,(IF((COUNTIF(O25:AH28,"Si"))&lt;=5,"MODERADO",(IF(COUNTIF(O25:AH28,"Si")&lt;=11,"ALTO","EXTREMO")))))</f>
        <v>MODERADO</v>
      </c>
      <c r="AL25" s="489"/>
      <c r="AM25" s="489" t="s">
        <v>209</v>
      </c>
      <c r="AN25" s="489">
        <f t="shared" ref="AN25" si="3">IF(AM25="Rara vez",1,(IF(AM25="Improbable",2,(IF(AM25="Posible",3,IF(AM25="Probable",4,IF(AM25="Seguro",5,"Revisar")))))))</f>
        <v>1</v>
      </c>
      <c r="AO25" s="491">
        <f t="shared" ref="AO25" si="4">IF(E25="Corrupción",AN25,IF(AL25&lt;=2,1,IF(AL25&lt;=24,2,IF(AL25&lt;=500,3,IF(AL25&lt;=5000,4,IF(AL25&gt;5000,5,"Revisar"))))))</f>
        <v>1</v>
      </c>
      <c r="AP25" s="491" t="str">
        <f t="shared" ref="AP25" si="5">IF(E25="Corrupción",(IF(AO25=1,"Rara Vez",IF(AO25=2,"Improbable",IF(AO25=3,"Posible",IF(AO25=4,"Probable",IF(AO25=5,"Seguro","Revisar")))))),IF(AO25=1,"Muy Baja",IF(AO25=2,"Baja",IF(AO25=3,"Media",IF(AO25=4,"Alta","Muy Alta")))))</f>
        <v>Rara Vez</v>
      </c>
      <c r="AQ25" s="491">
        <f>IF(E25="Corrupción",AJ25,(ROUND(((VLOOKUP(M25,Datos!$B$25:$C$29,2,FALSE)*Datos!$B$32)+(VLOOKUP(N25,Datos!$B$25:$C$29,2,FALSE)*Datos!$C$32)+(VLOOKUP(O25,Datos!$B$25:$C$29,2,FALSE)*Datos!$D$32))*5,0)))</f>
        <v>3</v>
      </c>
      <c r="AR25" s="492" t="str">
        <f>IF(AQ25=1,"Insignificante",IF(AQ25=2,"Menor",IF(AQ25=3,"Moderado",IF(AQ25=4,"Mayor","Catastrófico"))))</f>
        <v>Moderado</v>
      </c>
      <c r="AS25" s="493">
        <f>_xlfn.NUMBERVALUE(CONCATENATE(AO25,AQ25),"##")</f>
        <v>13</v>
      </c>
      <c r="AT25" s="494" t="str">
        <f>VLOOKUP(AS25,Datos!$I$37:$J$61,2,FALSE)</f>
        <v>MODERADO</v>
      </c>
      <c r="AU25" s="186" t="s">
        <v>646</v>
      </c>
      <c r="AV25" s="187" t="s">
        <v>380</v>
      </c>
      <c r="AW25" s="187" t="s">
        <v>647</v>
      </c>
      <c r="AX25" s="188" t="s">
        <v>12</v>
      </c>
      <c r="AY25" s="188" t="s">
        <v>5</v>
      </c>
      <c r="AZ25" s="188" t="s">
        <v>3</v>
      </c>
      <c r="BA25" s="188" t="s">
        <v>26</v>
      </c>
      <c r="BB25" s="185" t="s">
        <v>7</v>
      </c>
      <c r="BC25" s="145">
        <f>IF(AX25=Datos!$C$63,Datos!$C$73,IF(AX25=Datos!$C$64,Datos!$C$74,IF(AX25=Datos!$C$65,Datos!$C$75,"Revisar")))+IF(AY25=Datos!$D$63,Datos!$D$73,IF(AY25=Datos!$D$64,Datos!$D$74,"Revisar"))+IF(AZ25=Datos!$E$63,Datos!$E$73,IF(AZ25=Datos!$E$64,Datos!$E$74,"Revisar"))+IF(BB25=Datos!$G$63,Datos!$G$73,IF(BB25=Datos!$G$64,Datos!$G$74,IF(BB25=Datos!$G$65,Datos!$G$75,"Revisar")))</f>
        <v>0.54999999999999993</v>
      </c>
      <c r="BD25" s="145">
        <f>IF(AX25=Datos!$C$65,BC25,0)</f>
        <v>0</v>
      </c>
      <c r="BE25" s="145">
        <f>IF(OR(AX25=Datos!$C$63,AX25=Datos!$C$64),BC25,0)</f>
        <v>0.54999999999999993</v>
      </c>
      <c r="BF25" s="447">
        <f>IF(ROUND(AO25-SUM(BE25:BE28),0)&lt;=0,1,ROUND(AO25-SUM(BE25:BE28),0))</f>
        <v>1</v>
      </c>
      <c r="BG25" s="491" t="str">
        <f>IF(E25="Corrupción",(IF(BF25=1,"Rara Vez",IF(BF25=2,"Improbable",IF(BF25=3,"Posible",IF(BF25=4,"Probable","Seguro"))))),IF(BF25=1,"Muy Baja",IF(BF25=2,"Baja",IF(BF25=3,"Media",IF(BF25=4,"Alta","Muy Alta")))))</f>
        <v>Rara Vez</v>
      </c>
      <c r="BH25" s="447">
        <f>ROUND(AQ25-SUM(BD25:BD28),0)</f>
        <v>3</v>
      </c>
      <c r="BI25" s="447" t="str">
        <f>IF(BH25=1,"Insignificante",IF(BH25=2,"Menor",IF(BH25=3,"Moderado",IF(BH25=4,"Mayor","Catastrófico"))))</f>
        <v>Moderado</v>
      </c>
      <c r="BJ25" s="450">
        <f>_xlfn.NUMBERVALUE(CONCATENATE(BF25,BH25),"##")</f>
        <v>13</v>
      </c>
      <c r="BK25" s="453" t="str">
        <f>+VLOOKUP(BJ25,Datos!$I$37:$J$65,2,FALSE)</f>
        <v>MODERADO</v>
      </c>
      <c r="BL25" s="456" t="s">
        <v>236</v>
      </c>
      <c r="BM25" s="189" t="s">
        <v>382</v>
      </c>
      <c r="BN25" s="185" t="s">
        <v>383</v>
      </c>
      <c r="BO25" s="222">
        <v>45870</v>
      </c>
      <c r="BP25" s="222">
        <v>46006</v>
      </c>
      <c r="BQ25" s="190" t="s">
        <v>384</v>
      </c>
    </row>
    <row r="26" spans="1:69" ht="15" customHeight="1" x14ac:dyDescent="0.35">
      <c r="A26" s="476"/>
      <c r="B26" s="479"/>
      <c r="C26" s="457"/>
      <c r="D26" s="482"/>
      <c r="E26" s="457"/>
      <c r="F26" s="460"/>
      <c r="G26" s="460"/>
      <c r="H26" s="484"/>
      <c r="I26" s="484"/>
      <c r="J26" s="484"/>
      <c r="K26" s="487"/>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3"/>
      <c r="AJ26" s="466"/>
      <c r="AK26" s="466"/>
      <c r="AL26" s="463"/>
      <c r="AM26" s="463"/>
      <c r="AN26" s="463"/>
      <c r="AO26" s="448"/>
      <c r="AP26" s="448"/>
      <c r="AQ26" s="448"/>
      <c r="AR26" s="468"/>
      <c r="AS26" s="470"/>
      <c r="AT26" s="473"/>
      <c r="AU26" s="199"/>
      <c r="AV26" s="193"/>
      <c r="AW26" s="193"/>
      <c r="AX26" s="194"/>
      <c r="AY26" s="194"/>
      <c r="AZ26" s="194"/>
      <c r="BA26" s="194"/>
      <c r="BB26" s="191"/>
      <c r="BC26" s="195" t="e">
        <f>IF(AX26=Datos!$C$63,Datos!$C$73,IF(AX26=Datos!$C$64,Datos!$C$74,IF(AX26=Datos!$C$65,Datos!$C$75,"Revisar")))+IF(AY26=Datos!$D$63,Datos!$D$73,IF(AY26=Datos!$D$64,Datos!$D$74,"Revisar"))+IF(AZ26=Datos!$E$63,Datos!$E$73,IF(AZ26=Datos!$E$64,Datos!$E$74,"Revisar"))+IF(BB26=Datos!$G$63,Datos!$G$73,IF(BB26=Datos!$G$64,Datos!$G$74,IF(BB26=Datos!$G$65,Datos!$G$75,"Revisar")))</f>
        <v>#VALUE!</v>
      </c>
      <c r="BD26" s="195">
        <f>IF(AX26=Datos!$C$65,BC26,0)</f>
        <v>0</v>
      </c>
      <c r="BE26" s="195">
        <f>IF(OR(AX26=Datos!$C$63,AX26=Datos!$C$64),BC26,0)</f>
        <v>0</v>
      </c>
      <c r="BF26" s="448"/>
      <c r="BG26" s="448"/>
      <c r="BH26" s="448"/>
      <c r="BI26" s="448"/>
      <c r="BJ26" s="451"/>
      <c r="BK26" s="454"/>
      <c r="BL26" s="457"/>
      <c r="BM26" s="196"/>
      <c r="BN26" s="191"/>
      <c r="BO26" s="191"/>
      <c r="BP26" s="191"/>
      <c r="BQ26" s="197"/>
    </row>
    <row r="27" spans="1:69" ht="43.5" customHeight="1" x14ac:dyDescent="0.35">
      <c r="A27" s="476"/>
      <c r="B27" s="479"/>
      <c r="C27" s="457"/>
      <c r="D27" s="482"/>
      <c r="E27" s="457"/>
      <c r="F27" s="460"/>
      <c r="G27" s="460"/>
      <c r="H27" s="484"/>
      <c r="I27" s="484"/>
      <c r="J27" s="484"/>
      <c r="K27" s="487"/>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3"/>
      <c r="AJ27" s="466"/>
      <c r="AK27" s="466"/>
      <c r="AL27" s="463"/>
      <c r="AM27" s="463"/>
      <c r="AN27" s="463"/>
      <c r="AO27" s="448"/>
      <c r="AP27" s="448"/>
      <c r="AQ27" s="448"/>
      <c r="AR27" s="468"/>
      <c r="AS27" s="470"/>
      <c r="AT27" s="473"/>
      <c r="AU27" s="199"/>
      <c r="AV27" s="193"/>
      <c r="AW27" s="193"/>
      <c r="AX27" s="194"/>
      <c r="AY27" s="194"/>
      <c r="AZ27" s="194"/>
      <c r="BA27" s="194"/>
      <c r="BB27" s="191"/>
      <c r="BC27" s="195" t="e">
        <f>IF(AX27=Datos!$C$63,Datos!$C$73,IF(AX27=Datos!$C$64,Datos!$C$74,IF(AX27=Datos!$C$65,Datos!$C$75,"Revisar")))+IF(AY27=Datos!$D$63,Datos!$D$73,IF(AY27=Datos!$D$64,Datos!$D$74,"Revisar"))+IF(AZ27=Datos!$E$63,Datos!$E$73,IF(AZ27=Datos!$E$64,Datos!$E$74,"Revisar"))+IF(BB27=Datos!$G$63,Datos!$G$73,IF(BB27=Datos!$G$64,Datos!$G$74,IF(BB27=Datos!$G$65,Datos!$G$75,"Revisar")))</f>
        <v>#VALUE!</v>
      </c>
      <c r="BD27" s="195">
        <f>IF(AX27=Datos!$C$65,BC27,0)</f>
        <v>0</v>
      </c>
      <c r="BE27" s="195">
        <f>IF(OR(AX27=Datos!$C$63,AX27=Datos!$C$64),BC27,0)</f>
        <v>0</v>
      </c>
      <c r="BF27" s="448"/>
      <c r="BG27" s="448"/>
      <c r="BH27" s="448"/>
      <c r="BI27" s="448"/>
      <c r="BJ27" s="451"/>
      <c r="BK27" s="454"/>
      <c r="BL27" s="457"/>
      <c r="BM27" s="200"/>
      <c r="BN27" s="200"/>
      <c r="BO27" s="200"/>
      <c r="BP27" s="200"/>
      <c r="BQ27" s="201"/>
    </row>
    <row r="28" spans="1:69" ht="43.5" customHeight="1" thickBot="1" x14ac:dyDescent="0.4">
      <c r="A28" s="477"/>
      <c r="B28" s="480"/>
      <c r="C28" s="458"/>
      <c r="D28" s="483"/>
      <c r="E28" s="458"/>
      <c r="F28" s="461"/>
      <c r="G28" s="461"/>
      <c r="H28" s="485"/>
      <c r="I28" s="485"/>
      <c r="J28" s="485"/>
      <c r="K28" s="488"/>
      <c r="L28" s="461"/>
      <c r="M28" s="461"/>
      <c r="N28" s="461"/>
      <c r="O28" s="461"/>
      <c r="P28" s="461"/>
      <c r="Q28" s="461"/>
      <c r="R28" s="461"/>
      <c r="S28" s="461"/>
      <c r="T28" s="461"/>
      <c r="U28" s="461"/>
      <c r="V28" s="461"/>
      <c r="W28" s="461"/>
      <c r="X28" s="461"/>
      <c r="Y28" s="461"/>
      <c r="Z28" s="461"/>
      <c r="AA28" s="461"/>
      <c r="AB28" s="461"/>
      <c r="AC28" s="461"/>
      <c r="AD28" s="461"/>
      <c r="AE28" s="461"/>
      <c r="AF28" s="461"/>
      <c r="AG28" s="461"/>
      <c r="AH28" s="461"/>
      <c r="AI28" s="464"/>
      <c r="AJ28" s="467"/>
      <c r="AK28" s="467"/>
      <c r="AL28" s="464"/>
      <c r="AM28" s="464"/>
      <c r="AN28" s="464"/>
      <c r="AO28" s="449"/>
      <c r="AP28" s="449"/>
      <c r="AQ28" s="449"/>
      <c r="AR28" s="469"/>
      <c r="AS28" s="471"/>
      <c r="AT28" s="474"/>
      <c r="AU28" s="203"/>
      <c r="AV28" s="204"/>
      <c r="AW28" s="204"/>
      <c r="AX28" s="205"/>
      <c r="AY28" s="205"/>
      <c r="AZ28" s="205"/>
      <c r="BA28" s="205"/>
      <c r="BB28" s="202"/>
      <c r="BC28" s="206" t="e">
        <f>IF(AX28=Datos!$C$63,Datos!$C$73,IF(AX28=Datos!$C$64,Datos!$C$74,IF(AX28=Datos!$C$65,Datos!$C$75,"Revisar")))+IF(AY28=Datos!$D$63,Datos!$D$73,IF(AY28=Datos!$D$64,Datos!$D$74,"Revisar"))+IF(AZ28=Datos!$E$63,Datos!$E$73,IF(AZ28=Datos!$E$64,Datos!$E$74,"Revisar"))+IF(BB28=Datos!$G$63,Datos!$G$73,IF(BB28=Datos!$G$64,Datos!$G$74,IF(BB28=Datos!$G$65,Datos!$G$75,"Revisar")))</f>
        <v>#VALUE!</v>
      </c>
      <c r="BD28" s="206">
        <f>IF(AX28=Datos!$C$65,BC28,0)</f>
        <v>0</v>
      </c>
      <c r="BE28" s="206">
        <f>IF(OR(AX28=Datos!$C$63,AX28=Datos!$C$64),BC28,0)</f>
        <v>0</v>
      </c>
      <c r="BF28" s="449"/>
      <c r="BG28" s="449"/>
      <c r="BH28" s="449"/>
      <c r="BI28" s="449"/>
      <c r="BJ28" s="452"/>
      <c r="BK28" s="455"/>
      <c r="BL28" s="458"/>
      <c r="BM28" s="207"/>
      <c r="BN28" s="207"/>
      <c r="BO28" s="207"/>
      <c r="BP28" s="207"/>
      <c r="BQ28" s="208"/>
    </row>
    <row r="29" spans="1:69" s="138" customFormat="1" ht="15.65" hidden="1" customHeight="1" x14ac:dyDescent="0.3">
      <c r="A29" s="496"/>
      <c r="B29" s="497"/>
      <c r="C29" s="498"/>
      <c r="D29" s="499"/>
      <c r="E29" s="498"/>
      <c r="F29" s="495"/>
      <c r="G29" s="495"/>
      <c r="H29" s="500"/>
      <c r="I29" s="500"/>
      <c r="J29" s="500"/>
      <c r="K29" s="501" t="str">
        <f>CONCATENATE(H29," ",I29," ",J29)</f>
        <v xml:space="preserve">  </v>
      </c>
      <c r="L29" s="495"/>
      <c r="M29" s="495"/>
      <c r="N29" s="495"/>
      <c r="O29" s="495"/>
      <c r="P29" s="495"/>
      <c r="Q29" s="495"/>
      <c r="R29" s="495"/>
      <c r="S29" s="495"/>
      <c r="T29" s="495"/>
      <c r="U29" s="495"/>
      <c r="V29" s="495"/>
      <c r="W29" s="495"/>
      <c r="X29" s="495"/>
      <c r="Y29" s="495"/>
      <c r="Z29" s="495"/>
      <c r="AA29" s="495"/>
      <c r="AB29" s="495"/>
      <c r="AC29" s="495"/>
      <c r="AD29" s="495"/>
      <c r="AE29" s="495"/>
      <c r="AF29" s="495"/>
      <c r="AG29" s="495"/>
      <c r="AH29" s="495"/>
      <c r="AI29" s="489">
        <f>COUNTIF(P29:AH32,"Si")</f>
        <v>0</v>
      </c>
      <c r="AJ29" s="490">
        <f>IF((COUNTIF(O29:AH32,"Si"))&lt;=0,0,(IF((COUNTIF(O29:AH32,"Si"))&lt;=5,3,(IF(COUNTIF(O29:AH32,"Si")&lt;=11,4,5)))))</f>
        <v>0</v>
      </c>
      <c r="AK29" s="490">
        <f>IF((COUNTIF(O29:AH32,"Si"))&lt;=0,0,(IF((COUNTIF(O29:AH32,"Si"))&lt;=5,"MODERADO",(IF(COUNTIF(O29:AH32,"Si")&lt;=11,"ALTO","EXTREMO")))))</f>
        <v>0</v>
      </c>
      <c r="AL29" s="489"/>
      <c r="AM29" s="489"/>
      <c r="AN29" s="489" t="str">
        <f t="shared" ref="AN29" si="6">IF(AM29="Rara vez",1,(IF(AM29="Improbable",2,(IF(AM29="Posible",3,IF(AM29="Probable",4,IF(AM29="Seguro",5,"Revisar")))))))</f>
        <v>Revisar</v>
      </c>
      <c r="AO29" s="491">
        <f t="shared" ref="AO29" si="7">IF(E29="Corrupción",AN29,IF(AL29&lt;=2,1,IF(AL29&lt;=24,2,IF(AL29&lt;=500,3,IF(AL29&lt;=5000,4,IF(AL29&gt;5000,5,"Revisar"))))))</f>
        <v>1</v>
      </c>
      <c r="AP29" s="491" t="str">
        <f t="shared" ref="AP29" si="8">IF(E29="Corrupción",(IF(AO29=1,"Rara Vez",IF(AO29=2,"Improbable",IF(AO29=3,"Posible",IF(AO29=4,"Probable",IF(AO29=5,"Seguro","Revisar")))))),IF(AO29=1,"Muy Baja",IF(AO29=2,"Baja",IF(AO29=3,"Media",IF(AO29=4,"Alta","Muy Alta")))))</f>
        <v>Muy Baja</v>
      </c>
      <c r="AQ29" s="491" t="e">
        <f>IF(E29="Corrupción",AJ29,(ROUND(((VLOOKUP(M29,Datos!$B$25:$C$29,2,FALSE)*Datos!$B$32)+(VLOOKUP(N29,Datos!$B$25:$C$29,2,FALSE)*Datos!$C$32)+(VLOOKUP(O29,Datos!$B$25:$C$29,2,FALSE)*Datos!$D$32))*5,0)))</f>
        <v>#N/A</v>
      </c>
      <c r="AR29" s="492" t="e">
        <f>IF(AQ29=1,"Insignificante",IF(AQ29=2,"Menor",IF(AQ29=3,"Moderado",IF(AQ29=4,"Mayor","Catastrófico"))))</f>
        <v>#N/A</v>
      </c>
      <c r="AS29" s="493" t="e">
        <f>_xlfn.NUMBERVALUE(CONCATENATE(AO29,AQ29),"##")</f>
        <v>#N/A</v>
      </c>
      <c r="AT29" s="494" t="e">
        <f>VLOOKUP(AS29,Datos!$I$37:$J$61,2,FALSE)</f>
        <v>#N/A</v>
      </c>
      <c r="AU29" s="186"/>
      <c r="AV29" s="187"/>
      <c r="AW29" s="187"/>
      <c r="AX29" s="188"/>
      <c r="AY29" s="188"/>
      <c r="AZ29" s="188"/>
      <c r="BA29" s="188"/>
      <c r="BB29" s="185"/>
      <c r="BC29" s="145" t="e">
        <f>IF(AX29=Datos!$C$63,Datos!$C$73,IF(AX29=Datos!$C$64,Datos!$C$74,IF(AX29=Datos!$C$65,Datos!$C$75,"Revisar")))+IF(AY29=Datos!$D$63,Datos!$D$73,IF(AY29=Datos!$D$64,Datos!$D$74,"Revisar"))+IF(AZ29=Datos!$E$63,Datos!$E$73,IF(AZ29=Datos!$E$64,Datos!$E$74,"Revisar"))+IF(BB29=Datos!$G$63,Datos!$G$73,IF(BB29=Datos!$G$64,Datos!$G$74,IF(BB29=Datos!$G$65,Datos!$G$75,"Revisar")))</f>
        <v>#VALUE!</v>
      </c>
      <c r="BD29" s="145">
        <f>IF(AX29=Datos!$C$65,BC29,0)</f>
        <v>0</v>
      </c>
      <c r="BE29" s="145">
        <f>IF(OR(AX29=Datos!$C$63,AX29=Datos!$C$64),BC29,0)</f>
        <v>0</v>
      </c>
      <c r="BF29" s="447">
        <f>IF(ROUND(AO29-SUM(BE29:BE32),0)&lt;=0,1,ROUND(AO29-SUM(BE29:BE32),0))</f>
        <v>1</v>
      </c>
      <c r="BG29" s="491" t="str">
        <f>IF(E29="Corrupción",(IF(BF29=1,"Rara Vez",IF(BF29=2,"Improbable",IF(BF29=3,"Posible",IF(BF29=4,"Probable","Seguro"))))),IF(BF29=1,"Muy Baja",IF(BF29=2,"Baja",IF(BF29=3,"Media",IF(BF29=4,"Alta","Muy Alta")))))</f>
        <v>Muy Baja</v>
      </c>
      <c r="BH29" s="447" t="e">
        <f>ROUND(AQ29-SUM(BD29:BD32),0)</f>
        <v>#N/A</v>
      </c>
      <c r="BI29" s="447" t="e">
        <f>IF(BH29=1,"Insignificante",IF(BH29=2,"Menor",IF(BH29=3,"Moderado",IF(BH29=4,"Mayor","Catastrófico"))))</f>
        <v>#N/A</v>
      </c>
      <c r="BJ29" s="450" t="e">
        <f>_xlfn.NUMBERVALUE(CONCATENATE(BF29,BH29),"##")</f>
        <v>#N/A</v>
      </c>
      <c r="BK29" s="453" t="e">
        <f>+VLOOKUP(BJ29,Datos!$I$37:$J$65,2,FALSE)</f>
        <v>#N/A</v>
      </c>
      <c r="BL29" s="456"/>
      <c r="BM29" s="189"/>
      <c r="BN29" s="185"/>
      <c r="BO29" s="185"/>
      <c r="BP29" s="185"/>
      <c r="BQ29" s="190"/>
    </row>
    <row r="30" spans="1:69" ht="15.65" hidden="1" customHeight="1" x14ac:dyDescent="0.35">
      <c r="A30" s="476"/>
      <c r="B30" s="479"/>
      <c r="C30" s="457"/>
      <c r="D30" s="482"/>
      <c r="E30" s="457"/>
      <c r="F30" s="460"/>
      <c r="G30" s="460"/>
      <c r="H30" s="484"/>
      <c r="I30" s="484"/>
      <c r="J30" s="484"/>
      <c r="K30" s="487"/>
      <c r="L30" s="460"/>
      <c r="M30" s="460"/>
      <c r="N30" s="460"/>
      <c r="O30" s="460"/>
      <c r="P30" s="460"/>
      <c r="Q30" s="460"/>
      <c r="R30" s="460"/>
      <c r="S30" s="460"/>
      <c r="T30" s="460"/>
      <c r="U30" s="460"/>
      <c r="V30" s="460"/>
      <c r="W30" s="460"/>
      <c r="X30" s="460"/>
      <c r="Y30" s="460"/>
      <c r="Z30" s="460"/>
      <c r="AA30" s="460"/>
      <c r="AB30" s="460"/>
      <c r="AC30" s="460"/>
      <c r="AD30" s="460"/>
      <c r="AE30" s="460"/>
      <c r="AF30" s="460"/>
      <c r="AG30" s="460"/>
      <c r="AH30" s="460"/>
      <c r="AI30" s="463"/>
      <c r="AJ30" s="466"/>
      <c r="AK30" s="466"/>
      <c r="AL30" s="463"/>
      <c r="AM30" s="463"/>
      <c r="AN30" s="463"/>
      <c r="AO30" s="448"/>
      <c r="AP30" s="448"/>
      <c r="AQ30" s="448"/>
      <c r="AR30" s="468"/>
      <c r="AS30" s="470"/>
      <c r="AT30" s="473"/>
      <c r="AU30" s="192"/>
      <c r="AV30" s="193"/>
      <c r="AW30" s="193"/>
      <c r="AX30" s="194"/>
      <c r="AY30" s="194"/>
      <c r="AZ30" s="194"/>
      <c r="BA30" s="194"/>
      <c r="BB30" s="191"/>
      <c r="BC30" s="195" t="e">
        <f>IF(AX30=Datos!$C$63,Datos!$C$73,IF(AX30=Datos!$C$64,Datos!$C$74,IF(AX30=Datos!$C$65,Datos!$C$75,"Revisar")))+IF(AY30=Datos!$D$63,Datos!$D$73,IF(AY30=Datos!$D$64,Datos!$D$74,"Revisar"))+IF(AZ30=Datos!$E$63,Datos!$E$73,IF(AZ30=Datos!$E$64,Datos!$E$74,"Revisar"))+IF(BB30=Datos!$G$63,Datos!$G$73,IF(BB30=Datos!$G$64,Datos!$G$74,IF(BB30=Datos!$G$65,Datos!$G$75,"Revisar")))</f>
        <v>#VALUE!</v>
      </c>
      <c r="BD30" s="195">
        <f>IF(AX30=Datos!$C$65,BC30,0)</f>
        <v>0</v>
      </c>
      <c r="BE30" s="195">
        <f>IF(OR(AX30=Datos!$C$63,AX30=Datos!$C$64),BC30,0)</f>
        <v>0</v>
      </c>
      <c r="BF30" s="448"/>
      <c r="BG30" s="448"/>
      <c r="BH30" s="448"/>
      <c r="BI30" s="448"/>
      <c r="BJ30" s="451"/>
      <c r="BK30" s="454"/>
      <c r="BL30" s="457"/>
      <c r="BM30" s="196"/>
      <c r="BN30" s="191"/>
      <c r="BO30" s="191"/>
      <c r="BP30" s="191"/>
      <c r="BQ30" s="197"/>
    </row>
    <row r="31" spans="1:69" ht="43.5" hidden="1" customHeight="1" x14ac:dyDescent="0.35">
      <c r="A31" s="476"/>
      <c r="B31" s="479"/>
      <c r="C31" s="457"/>
      <c r="D31" s="482"/>
      <c r="E31" s="457"/>
      <c r="F31" s="460"/>
      <c r="G31" s="460"/>
      <c r="H31" s="484"/>
      <c r="I31" s="484"/>
      <c r="J31" s="484"/>
      <c r="K31" s="487"/>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3"/>
      <c r="AJ31" s="466"/>
      <c r="AK31" s="466"/>
      <c r="AL31" s="463"/>
      <c r="AM31" s="463"/>
      <c r="AN31" s="463"/>
      <c r="AO31" s="448"/>
      <c r="AP31" s="448"/>
      <c r="AQ31" s="448"/>
      <c r="AR31" s="468"/>
      <c r="AS31" s="470"/>
      <c r="AT31" s="473"/>
      <c r="AU31" s="199"/>
      <c r="AV31" s="193"/>
      <c r="AW31" s="193"/>
      <c r="AX31" s="194"/>
      <c r="AY31" s="194"/>
      <c r="AZ31" s="194"/>
      <c r="BA31" s="194"/>
      <c r="BB31" s="191"/>
      <c r="BC31" s="195" t="e">
        <f>IF(AX31=Datos!$C$63,Datos!$C$73,IF(AX31=Datos!$C$64,Datos!$C$74,IF(AX31=Datos!$C$65,Datos!$C$75,"Revisar")))+IF(AY31=Datos!$D$63,Datos!$D$73,IF(AY31=Datos!$D$64,Datos!$D$74,"Revisar"))+IF(AZ31=Datos!$E$63,Datos!$E$73,IF(AZ31=Datos!$E$64,Datos!$E$74,"Revisar"))+IF(BB31=Datos!$G$63,Datos!$G$73,IF(BB31=Datos!$G$64,Datos!$G$74,IF(BB31=Datos!$G$65,Datos!$G$75,"Revisar")))</f>
        <v>#VALUE!</v>
      </c>
      <c r="BD31" s="195">
        <f>IF(AX31=Datos!$C$65,BC31,0)</f>
        <v>0</v>
      </c>
      <c r="BE31" s="195">
        <f>IF(OR(AX31=Datos!$C$63,AX31=Datos!$C$64),BC31,0)</f>
        <v>0</v>
      </c>
      <c r="BF31" s="448"/>
      <c r="BG31" s="448"/>
      <c r="BH31" s="448"/>
      <c r="BI31" s="448"/>
      <c r="BJ31" s="451"/>
      <c r="BK31" s="454"/>
      <c r="BL31" s="457"/>
      <c r="BM31" s="200"/>
      <c r="BN31" s="200"/>
      <c r="BO31" s="200"/>
      <c r="BP31" s="200"/>
      <c r="BQ31" s="201"/>
    </row>
    <row r="32" spans="1:69" ht="43.5" hidden="1" customHeight="1" thickBot="1" x14ac:dyDescent="0.4">
      <c r="A32" s="477"/>
      <c r="B32" s="480"/>
      <c r="C32" s="458"/>
      <c r="D32" s="483"/>
      <c r="E32" s="458"/>
      <c r="F32" s="461"/>
      <c r="G32" s="461"/>
      <c r="H32" s="485"/>
      <c r="I32" s="485"/>
      <c r="J32" s="485"/>
      <c r="K32" s="488"/>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4"/>
      <c r="AJ32" s="467"/>
      <c r="AK32" s="467"/>
      <c r="AL32" s="464"/>
      <c r="AM32" s="464"/>
      <c r="AN32" s="464"/>
      <c r="AO32" s="449"/>
      <c r="AP32" s="449"/>
      <c r="AQ32" s="449"/>
      <c r="AR32" s="469"/>
      <c r="AS32" s="471"/>
      <c r="AT32" s="474"/>
      <c r="AU32" s="203"/>
      <c r="AV32" s="204"/>
      <c r="AW32" s="204"/>
      <c r="AX32" s="205"/>
      <c r="AY32" s="205"/>
      <c r="AZ32" s="205"/>
      <c r="BA32" s="205"/>
      <c r="BB32" s="202"/>
      <c r="BC32" s="206" t="e">
        <f>IF(AX32=Datos!$C$63,Datos!$C$73,IF(AX32=Datos!$C$64,Datos!$C$74,IF(AX32=Datos!$C$65,Datos!$C$75,"Revisar")))+IF(AY32=Datos!$D$63,Datos!$D$73,IF(AY32=Datos!$D$64,Datos!$D$74,"Revisar"))+IF(AZ32=Datos!$E$63,Datos!$E$73,IF(AZ32=Datos!$E$64,Datos!$E$74,"Revisar"))+IF(BB32=Datos!$G$63,Datos!$G$73,IF(BB32=Datos!$G$64,Datos!$G$74,IF(BB32=Datos!$G$65,Datos!$G$75,"Revisar")))</f>
        <v>#VALUE!</v>
      </c>
      <c r="BD32" s="206">
        <f>IF(AX32=Datos!$C$65,BC32,0)</f>
        <v>0</v>
      </c>
      <c r="BE32" s="206">
        <f>IF(OR(AX32=Datos!$C$63,AX32=Datos!$C$64),BC32,0)</f>
        <v>0</v>
      </c>
      <c r="BF32" s="449"/>
      <c r="BG32" s="449"/>
      <c r="BH32" s="449"/>
      <c r="BI32" s="449"/>
      <c r="BJ32" s="452"/>
      <c r="BK32" s="455"/>
      <c r="BL32" s="458"/>
      <c r="BM32" s="207"/>
      <c r="BN32" s="207"/>
      <c r="BO32" s="207"/>
      <c r="BP32" s="207"/>
      <c r="BQ32" s="208"/>
    </row>
    <row r="33" spans="1:69" s="138" customFormat="1" ht="15.65" hidden="1" customHeight="1" x14ac:dyDescent="0.3">
      <c r="A33" s="496"/>
      <c r="B33" s="497"/>
      <c r="C33" s="498"/>
      <c r="D33" s="499"/>
      <c r="E33" s="498"/>
      <c r="F33" s="495"/>
      <c r="G33" s="495"/>
      <c r="H33" s="500"/>
      <c r="I33" s="500"/>
      <c r="J33" s="500"/>
      <c r="K33" s="501" t="str">
        <f>CONCATENATE(H33," ",I33," ",J33)</f>
        <v xml:space="preserve">  </v>
      </c>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89">
        <f>COUNTIF(P33:AH36,"Si")</f>
        <v>0</v>
      </c>
      <c r="AJ33" s="490">
        <f>IF((COUNTIF(O33:AH36,"Si"))&lt;=0,0,(IF((COUNTIF(O33:AH36,"Si"))&lt;=5,3,(IF(COUNTIF(O33:AH36,"Si")&lt;=11,4,5)))))</f>
        <v>0</v>
      </c>
      <c r="AK33" s="490">
        <f>IF((COUNTIF(O33:AH36,"Si"))&lt;=0,0,(IF((COUNTIF(O33:AH36,"Si"))&lt;=5,"MODERADO",(IF(COUNTIF(O33:AH36,"Si")&lt;=11,"ALTO","EXTREMO")))))</f>
        <v>0</v>
      </c>
      <c r="AL33" s="489"/>
      <c r="AM33" s="489"/>
      <c r="AN33" s="489" t="str">
        <f t="shared" ref="AN33" si="9">IF(AM33="Rara vez",1,(IF(AM33="Improbable",2,(IF(AM33="Posible",3,IF(AM33="Probable",4,IF(AM33="Seguro",5,"Revisar")))))))</f>
        <v>Revisar</v>
      </c>
      <c r="AO33" s="491">
        <f t="shared" ref="AO33" si="10">IF(E33="Corrupción",AN33,IF(AL33&lt;=2,1,IF(AL33&lt;=24,2,IF(AL33&lt;=500,3,IF(AL33&lt;=5000,4,IF(AL33&gt;5000,5,"Revisar"))))))</f>
        <v>1</v>
      </c>
      <c r="AP33" s="491" t="str">
        <f t="shared" ref="AP33" si="11">IF(E33="Corrupción",(IF(AO33=1,"Rara Vez",IF(AO33=2,"Improbable",IF(AO33=3,"Posible",IF(AO33=4,"Probable",IF(AO33=5,"Seguro","Revisar")))))),IF(AO33=1,"Muy Baja",IF(AO33=2,"Baja",IF(AO33=3,"Media",IF(AO33=4,"Alta","Muy Alta")))))</f>
        <v>Muy Baja</v>
      </c>
      <c r="AQ33" s="491" t="e">
        <f>IF(E33="Corrupción",AJ33,(ROUND(((VLOOKUP(M33,Datos!$B$25:$C$29,2,FALSE)*Datos!$B$32)+(VLOOKUP(N33,Datos!$B$25:$C$29,2,FALSE)*Datos!$C$32)+(VLOOKUP(O33,Datos!$B$25:$C$29,2,FALSE)*Datos!$D$32))*5,0)))</f>
        <v>#N/A</v>
      </c>
      <c r="AR33" s="492" t="e">
        <f>IF(AQ33=1,"Insignificante",IF(AQ33=2,"Menor",IF(AQ33=3,"Moderado",IF(AQ33=4,"Mayor","Catastrófico"))))</f>
        <v>#N/A</v>
      </c>
      <c r="AS33" s="493" t="e">
        <f>_xlfn.NUMBERVALUE(CONCATENATE(AO33,AQ33),"##")</f>
        <v>#N/A</v>
      </c>
      <c r="AT33" s="494" t="e">
        <f>VLOOKUP(AS33,Datos!$I$37:$J$61,2,FALSE)</f>
        <v>#N/A</v>
      </c>
      <c r="AU33" s="186"/>
      <c r="AV33" s="187"/>
      <c r="AW33" s="187"/>
      <c r="AX33" s="188"/>
      <c r="AY33" s="188"/>
      <c r="AZ33" s="188"/>
      <c r="BA33" s="188"/>
      <c r="BB33" s="185"/>
      <c r="BC33" s="145" t="e">
        <f>IF(AX33=Datos!$C$63,Datos!$C$73,IF(AX33=Datos!$C$64,Datos!$C$74,IF(AX33=Datos!$C$65,Datos!$C$75,"Revisar")))+IF(AY33=Datos!$D$63,Datos!$D$73,IF(AY33=Datos!$D$64,Datos!$D$74,"Revisar"))+IF(AZ33=Datos!$E$63,Datos!$E$73,IF(AZ33=Datos!$E$64,Datos!$E$74,"Revisar"))+IF(BB33=Datos!$G$63,Datos!$G$73,IF(BB33=Datos!$G$64,Datos!$G$74,IF(BB33=Datos!$G$65,Datos!$G$75,"Revisar")))</f>
        <v>#VALUE!</v>
      </c>
      <c r="BD33" s="145">
        <f>IF(AX33=Datos!$C$65,BC33,0)</f>
        <v>0</v>
      </c>
      <c r="BE33" s="145">
        <f>IF(OR(AX33=Datos!$C$63,AX33=Datos!$C$64),BC33,0)</f>
        <v>0</v>
      </c>
      <c r="BF33" s="447">
        <f>IF(ROUND(AO33-SUM(BE33:BE36),0)&lt;=0,1,ROUND(AO33-SUM(BE33:BE36),0))</f>
        <v>1</v>
      </c>
      <c r="BG33" s="491" t="str">
        <f>IF(E33="Corrupción",(IF(BF33=1,"Rara Vez",IF(BF33=2,"Improbable",IF(BF33=3,"Posible",IF(BF33=4,"Probable","Seguro"))))),IF(BF33=1,"Muy Baja",IF(BF33=2,"Baja",IF(BF33=3,"Media",IF(BF33=4,"Alta","Muy Alta")))))</f>
        <v>Muy Baja</v>
      </c>
      <c r="BH33" s="447" t="e">
        <f>ROUND(AQ33-SUM(BD33:BD36),0)</f>
        <v>#N/A</v>
      </c>
      <c r="BI33" s="447" t="e">
        <f>IF(BH33=1,"Insignificante",IF(BH33=2,"Menor",IF(BH33=3,"Moderado",IF(BH33=4,"Mayor","Catastrófico"))))</f>
        <v>#N/A</v>
      </c>
      <c r="BJ33" s="450" t="e">
        <f>_xlfn.NUMBERVALUE(CONCATENATE(BF33,BH33),"##")</f>
        <v>#N/A</v>
      </c>
      <c r="BK33" s="453" t="e">
        <f>+VLOOKUP(BJ33,Datos!$I$37:$J$65,2,FALSE)</f>
        <v>#N/A</v>
      </c>
      <c r="BL33" s="456"/>
      <c r="BM33" s="189"/>
      <c r="BN33" s="185"/>
      <c r="BO33" s="185"/>
      <c r="BP33" s="185"/>
      <c r="BQ33" s="190"/>
    </row>
    <row r="34" spans="1:69" ht="15.65" hidden="1" customHeight="1" x14ac:dyDescent="0.35">
      <c r="A34" s="476"/>
      <c r="B34" s="479"/>
      <c r="C34" s="457"/>
      <c r="D34" s="482"/>
      <c r="E34" s="457"/>
      <c r="F34" s="460"/>
      <c r="G34" s="460"/>
      <c r="H34" s="484"/>
      <c r="I34" s="484"/>
      <c r="J34" s="484"/>
      <c r="K34" s="487"/>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3"/>
      <c r="AJ34" s="466"/>
      <c r="AK34" s="466"/>
      <c r="AL34" s="463"/>
      <c r="AM34" s="463"/>
      <c r="AN34" s="463"/>
      <c r="AO34" s="448"/>
      <c r="AP34" s="448"/>
      <c r="AQ34" s="448"/>
      <c r="AR34" s="468"/>
      <c r="AS34" s="470"/>
      <c r="AT34" s="473"/>
      <c r="AU34" s="192"/>
      <c r="AV34" s="193"/>
      <c r="AW34" s="193"/>
      <c r="AX34" s="194"/>
      <c r="AY34" s="194"/>
      <c r="AZ34" s="194"/>
      <c r="BA34" s="194"/>
      <c r="BB34" s="191"/>
      <c r="BC34" s="195" t="e">
        <f>IF(AX34=Datos!$C$63,Datos!$C$73,IF(AX34=Datos!$C$64,Datos!$C$74,IF(AX34=Datos!$C$65,Datos!$C$75,"Revisar")))+IF(AY34=Datos!$D$63,Datos!$D$73,IF(AY34=Datos!$D$64,Datos!$D$74,"Revisar"))+IF(AZ34=Datos!$E$63,Datos!$E$73,IF(AZ34=Datos!$E$64,Datos!$E$74,"Revisar"))+IF(BB34=Datos!$G$63,Datos!$G$73,IF(BB34=Datos!$G$64,Datos!$G$74,IF(BB34=Datos!$G$65,Datos!$G$75,"Revisar")))</f>
        <v>#VALUE!</v>
      </c>
      <c r="BD34" s="195">
        <f>IF(AX34=Datos!$C$65,BC34,0)</f>
        <v>0</v>
      </c>
      <c r="BE34" s="195">
        <f>IF(OR(AX34=Datos!$C$63,AX34=Datos!$C$64),BC34,0)</f>
        <v>0</v>
      </c>
      <c r="BF34" s="448"/>
      <c r="BG34" s="448"/>
      <c r="BH34" s="448"/>
      <c r="BI34" s="448"/>
      <c r="BJ34" s="451"/>
      <c r="BK34" s="454"/>
      <c r="BL34" s="457"/>
      <c r="BM34" s="196"/>
      <c r="BN34" s="191"/>
      <c r="BO34" s="191"/>
      <c r="BP34" s="191"/>
      <c r="BQ34" s="197"/>
    </row>
    <row r="35" spans="1:69" ht="43.5" hidden="1" customHeight="1" x14ac:dyDescent="0.35">
      <c r="A35" s="476"/>
      <c r="B35" s="479"/>
      <c r="C35" s="457"/>
      <c r="D35" s="482"/>
      <c r="E35" s="457"/>
      <c r="F35" s="460"/>
      <c r="G35" s="460"/>
      <c r="H35" s="484"/>
      <c r="I35" s="484"/>
      <c r="J35" s="484"/>
      <c r="K35" s="487"/>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3"/>
      <c r="AJ35" s="466"/>
      <c r="AK35" s="466"/>
      <c r="AL35" s="463"/>
      <c r="AM35" s="463"/>
      <c r="AN35" s="463"/>
      <c r="AO35" s="448"/>
      <c r="AP35" s="448"/>
      <c r="AQ35" s="448"/>
      <c r="AR35" s="468"/>
      <c r="AS35" s="470"/>
      <c r="AT35" s="473"/>
      <c r="AU35" s="199"/>
      <c r="AV35" s="193"/>
      <c r="AW35" s="193"/>
      <c r="AX35" s="194"/>
      <c r="AY35" s="194"/>
      <c r="AZ35" s="194"/>
      <c r="BA35" s="194"/>
      <c r="BB35" s="191"/>
      <c r="BC35" s="195" t="e">
        <f>IF(AX35=Datos!$C$63,Datos!$C$73,IF(AX35=Datos!$C$64,Datos!$C$74,IF(AX35=Datos!$C$65,Datos!$C$75,"Revisar")))+IF(AY35=Datos!$D$63,Datos!$D$73,IF(AY35=Datos!$D$64,Datos!$D$74,"Revisar"))+IF(AZ35=Datos!$E$63,Datos!$E$73,IF(AZ35=Datos!$E$64,Datos!$E$74,"Revisar"))+IF(BB35=Datos!$G$63,Datos!$G$73,IF(BB35=Datos!$G$64,Datos!$G$74,IF(BB35=Datos!$G$65,Datos!$G$75,"Revisar")))</f>
        <v>#VALUE!</v>
      </c>
      <c r="BD35" s="195">
        <f>IF(AX35=Datos!$C$65,BC35,0)</f>
        <v>0</v>
      </c>
      <c r="BE35" s="195">
        <f>IF(OR(AX35=Datos!$C$63,AX35=Datos!$C$64),BC35,0)</f>
        <v>0</v>
      </c>
      <c r="BF35" s="448"/>
      <c r="BG35" s="448"/>
      <c r="BH35" s="448"/>
      <c r="BI35" s="448"/>
      <c r="BJ35" s="451"/>
      <c r="BK35" s="454"/>
      <c r="BL35" s="457"/>
      <c r="BM35" s="200"/>
      <c r="BN35" s="200"/>
      <c r="BO35" s="200"/>
      <c r="BP35" s="200"/>
      <c r="BQ35" s="201"/>
    </row>
    <row r="36" spans="1:69" ht="43.5" hidden="1" customHeight="1" thickBot="1" x14ac:dyDescent="0.4">
      <c r="A36" s="477"/>
      <c r="B36" s="480"/>
      <c r="C36" s="458"/>
      <c r="D36" s="483"/>
      <c r="E36" s="458"/>
      <c r="F36" s="461"/>
      <c r="G36" s="461"/>
      <c r="H36" s="485"/>
      <c r="I36" s="485"/>
      <c r="J36" s="485"/>
      <c r="K36" s="488"/>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4"/>
      <c r="AJ36" s="467"/>
      <c r="AK36" s="467"/>
      <c r="AL36" s="464"/>
      <c r="AM36" s="464"/>
      <c r="AN36" s="464"/>
      <c r="AO36" s="449"/>
      <c r="AP36" s="449"/>
      <c r="AQ36" s="449"/>
      <c r="AR36" s="469"/>
      <c r="AS36" s="471"/>
      <c r="AT36" s="474"/>
      <c r="AU36" s="203"/>
      <c r="AV36" s="204"/>
      <c r="AW36" s="204"/>
      <c r="AX36" s="205"/>
      <c r="AY36" s="205"/>
      <c r="AZ36" s="205"/>
      <c r="BA36" s="205"/>
      <c r="BB36" s="202"/>
      <c r="BC36" s="206" t="e">
        <f>IF(AX36=Datos!$C$63,Datos!$C$73,IF(AX36=Datos!$C$64,Datos!$C$74,IF(AX36=Datos!$C$65,Datos!$C$75,"Revisar")))+IF(AY36=Datos!$D$63,Datos!$D$73,IF(AY36=Datos!$D$64,Datos!$D$74,"Revisar"))+IF(AZ36=Datos!$E$63,Datos!$E$73,IF(AZ36=Datos!$E$64,Datos!$E$74,"Revisar"))+IF(BB36=Datos!$G$63,Datos!$G$73,IF(BB36=Datos!$G$64,Datos!$G$74,IF(BB36=Datos!$G$65,Datos!$G$75,"Revisar")))</f>
        <v>#VALUE!</v>
      </c>
      <c r="BD36" s="206">
        <f>IF(AX36=Datos!$C$65,BC36,0)</f>
        <v>0</v>
      </c>
      <c r="BE36" s="206">
        <f>IF(OR(AX36=Datos!$C$63,AX36=Datos!$C$64),BC36,0)</f>
        <v>0</v>
      </c>
      <c r="BF36" s="449"/>
      <c r="BG36" s="449"/>
      <c r="BH36" s="449"/>
      <c r="BI36" s="449"/>
      <c r="BJ36" s="452"/>
      <c r="BK36" s="455"/>
      <c r="BL36" s="458"/>
      <c r="BM36" s="207"/>
      <c r="BN36" s="207"/>
      <c r="BO36" s="207"/>
      <c r="BP36" s="207"/>
      <c r="BQ36" s="208"/>
    </row>
    <row r="37" spans="1:69" s="138" customFormat="1" ht="15.65" hidden="1" customHeight="1" x14ac:dyDescent="0.3">
      <c r="A37" s="496"/>
      <c r="B37" s="497"/>
      <c r="C37" s="498"/>
      <c r="D37" s="499"/>
      <c r="E37" s="498"/>
      <c r="F37" s="495"/>
      <c r="G37" s="495"/>
      <c r="H37" s="500"/>
      <c r="I37" s="500"/>
      <c r="J37" s="500"/>
      <c r="K37" s="501" t="str">
        <f>CONCATENATE(H37," ",I37," ",J37)</f>
        <v xml:space="preserve">  </v>
      </c>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89">
        <f>COUNTIF(P37:AH40,"Si")</f>
        <v>0</v>
      </c>
      <c r="AJ37" s="490">
        <f>IF((COUNTIF(O37:AH40,"Si"))&lt;=0,0,(IF((COUNTIF(O37:AH40,"Si"))&lt;=5,3,(IF(COUNTIF(O37:AH40,"Si")&lt;=11,4,5)))))</f>
        <v>0</v>
      </c>
      <c r="AK37" s="490">
        <f>IF((COUNTIF(O37:AH40,"Si"))&lt;=0,0,(IF((COUNTIF(O37:AH40,"Si"))&lt;=5,"MODERADO",(IF(COUNTIF(O37:AH40,"Si")&lt;=11,"ALTO","EXTREMO")))))</f>
        <v>0</v>
      </c>
      <c r="AL37" s="489"/>
      <c r="AM37" s="489"/>
      <c r="AN37" s="489" t="str">
        <f t="shared" ref="AN37" si="12">IF(AM37="Rara vez",1,(IF(AM37="Improbable",2,(IF(AM37="Posible",3,IF(AM37="Probable",4,IF(AM37="Seguro",5,"Revisar")))))))</f>
        <v>Revisar</v>
      </c>
      <c r="AO37" s="491">
        <f t="shared" ref="AO37" si="13">IF(E37="Corrupción",AN37,IF(AL37&lt;=2,1,IF(AL37&lt;=24,2,IF(AL37&lt;=500,3,IF(AL37&lt;=5000,4,IF(AL37&gt;5000,5,"Revisar"))))))</f>
        <v>1</v>
      </c>
      <c r="AP37" s="491" t="str">
        <f t="shared" ref="AP37" si="14">IF(E37="Corrupción",(IF(AO37=1,"Rara Vez",IF(AO37=2,"Improbable",IF(AO37=3,"Posible",IF(AO37=4,"Probable",IF(AO37=5,"Seguro","Revisar")))))),IF(AO37=1,"Muy Baja",IF(AO37=2,"Baja",IF(AO37=3,"Media",IF(AO37=4,"Alta","Muy Alta")))))</f>
        <v>Muy Baja</v>
      </c>
      <c r="AQ37" s="491" t="e">
        <f>IF(E37="Corrupción",AJ37,(ROUND(((VLOOKUP(M37,Datos!$B$25:$C$29,2,FALSE)*Datos!$B$32)+(VLOOKUP(N37,Datos!$B$25:$C$29,2,FALSE)*Datos!$C$32)+(VLOOKUP(O37,Datos!$B$25:$C$29,2,FALSE)*Datos!$D$32))*5,0)))</f>
        <v>#N/A</v>
      </c>
      <c r="AR37" s="492" t="e">
        <f>IF(AQ37=1,"Insignificante",IF(AQ37=2,"Menor",IF(AQ37=3,"Moderado",IF(AQ37=4,"Mayor","Catastrófico"))))</f>
        <v>#N/A</v>
      </c>
      <c r="AS37" s="493" t="e">
        <f>_xlfn.NUMBERVALUE(CONCATENATE(AO37,AQ37),"##")</f>
        <v>#N/A</v>
      </c>
      <c r="AT37" s="494" t="e">
        <f>VLOOKUP(AS37,Datos!$I$37:$J$61,2,FALSE)</f>
        <v>#N/A</v>
      </c>
      <c r="AU37" s="186"/>
      <c r="AV37" s="187"/>
      <c r="AW37" s="187"/>
      <c r="AX37" s="188"/>
      <c r="AY37" s="188"/>
      <c r="AZ37" s="188"/>
      <c r="BA37" s="188"/>
      <c r="BB37" s="185"/>
      <c r="BC37" s="145" t="e">
        <f>IF(AX37=Datos!$C$63,Datos!$C$73,IF(AX37=Datos!$C$64,Datos!$C$74,IF(AX37=Datos!$C$65,Datos!$C$75,"Revisar")))+IF(AY37=Datos!$D$63,Datos!$D$73,IF(AY37=Datos!$D$64,Datos!$D$74,"Revisar"))+IF(AZ37=Datos!$E$63,Datos!$E$73,IF(AZ37=Datos!$E$64,Datos!$E$74,"Revisar"))+IF(BB37=Datos!$G$63,Datos!$G$73,IF(BB37=Datos!$G$64,Datos!$G$74,IF(BB37=Datos!$G$65,Datos!$G$75,"Revisar")))</f>
        <v>#VALUE!</v>
      </c>
      <c r="BD37" s="145">
        <f>IF(AX37=Datos!$C$65,BC37,0)</f>
        <v>0</v>
      </c>
      <c r="BE37" s="145">
        <f>IF(OR(AX37=Datos!$C$63,AX37=Datos!$C$64),BC37,0)</f>
        <v>0</v>
      </c>
      <c r="BF37" s="447">
        <f>IF(ROUND(AO37-SUM(BE37:BE40),0)&lt;=0,1,ROUND(AO37-SUM(BE37:BE40),0))</f>
        <v>1</v>
      </c>
      <c r="BG37" s="491" t="str">
        <f>IF(E37="Corrupción",(IF(BF37=1,"Rara Vez",IF(BF37=2,"Improbable",IF(BF37=3,"Posible",IF(BF37=4,"Probable","Seguro"))))),IF(BF37=1,"Muy Baja",IF(BF37=2,"Baja",IF(BF37=3,"Media",IF(BF37=4,"Alta","Muy Alta")))))</f>
        <v>Muy Baja</v>
      </c>
      <c r="BH37" s="447" t="e">
        <f>ROUND(AQ37-SUM(BD37:BD40),0)</f>
        <v>#N/A</v>
      </c>
      <c r="BI37" s="447" t="e">
        <f>IF(BH37=1,"Insignificante",IF(BH37=2,"Menor",IF(BH37=3,"Moderado",IF(BH37=4,"Mayor","Catastrófico"))))</f>
        <v>#N/A</v>
      </c>
      <c r="BJ37" s="450" t="e">
        <f>_xlfn.NUMBERVALUE(CONCATENATE(BF37,BH37),"##")</f>
        <v>#N/A</v>
      </c>
      <c r="BK37" s="453" t="e">
        <f>+VLOOKUP(BJ37,Datos!$I$37:$J$65,2,FALSE)</f>
        <v>#N/A</v>
      </c>
      <c r="BL37" s="456"/>
      <c r="BM37" s="189"/>
      <c r="BN37" s="185"/>
      <c r="BO37" s="185"/>
      <c r="BP37" s="185"/>
      <c r="BQ37" s="190"/>
    </row>
    <row r="38" spans="1:69" ht="15.65" hidden="1" customHeight="1" x14ac:dyDescent="0.35">
      <c r="A38" s="476"/>
      <c r="B38" s="479"/>
      <c r="C38" s="457"/>
      <c r="D38" s="482"/>
      <c r="E38" s="457"/>
      <c r="F38" s="460"/>
      <c r="G38" s="460"/>
      <c r="H38" s="484"/>
      <c r="I38" s="484"/>
      <c r="J38" s="484"/>
      <c r="K38" s="487"/>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3"/>
      <c r="AJ38" s="466"/>
      <c r="AK38" s="466"/>
      <c r="AL38" s="463"/>
      <c r="AM38" s="463"/>
      <c r="AN38" s="463"/>
      <c r="AO38" s="448"/>
      <c r="AP38" s="448"/>
      <c r="AQ38" s="448"/>
      <c r="AR38" s="468"/>
      <c r="AS38" s="470"/>
      <c r="AT38" s="473"/>
      <c r="AU38" s="192"/>
      <c r="AV38" s="193"/>
      <c r="AW38" s="193"/>
      <c r="AX38" s="194"/>
      <c r="AY38" s="194"/>
      <c r="AZ38" s="194"/>
      <c r="BA38" s="194"/>
      <c r="BB38" s="191"/>
      <c r="BC38" s="195" t="e">
        <f>IF(AX38=Datos!$C$63,Datos!$C$73,IF(AX38=Datos!$C$64,Datos!$C$74,IF(AX38=Datos!$C$65,Datos!$C$75,"Revisar")))+IF(AY38=Datos!$D$63,Datos!$D$73,IF(AY38=Datos!$D$64,Datos!$D$74,"Revisar"))+IF(AZ38=Datos!$E$63,Datos!$E$73,IF(AZ38=Datos!$E$64,Datos!$E$74,"Revisar"))+IF(BB38=Datos!$G$63,Datos!$G$73,IF(BB38=Datos!$G$64,Datos!$G$74,IF(BB38=Datos!$G$65,Datos!$G$75,"Revisar")))</f>
        <v>#VALUE!</v>
      </c>
      <c r="BD38" s="195">
        <f>IF(AX38=Datos!$C$65,BC38,0)</f>
        <v>0</v>
      </c>
      <c r="BE38" s="195">
        <f>IF(OR(AX38=Datos!$C$63,AX38=Datos!$C$64),BC38,0)</f>
        <v>0</v>
      </c>
      <c r="BF38" s="448"/>
      <c r="BG38" s="448"/>
      <c r="BH38" s="448"/>
      <c r="BI38" s="448"/>
      <c r="BJ38" s="451"/>
      <c r="BK38" s="454"/>
      <c r="BL38" s="457"/>
      <c r="BM38" s="196"/>
      <c r="BN38" s="191"/>
      <c r="BO38" s="191"/>
      <c r="BP38" s="191"/>
      <c r="BQ38" s="197"/>
    </row>
    <row r="39" spans="1:69" ht="43.5" hidden="1" customHeight="1" x14ac:dyDescent="0.35">
      <c r="A39" s="476"/>
      <c r="B39" s="479"/>
      <c r="C39" s="457"/>
      <c r="D39" s="482"/>
      <c r="E39" s="457"/>
      <c r="F39" s="460"/>
      <c r="G39" s="460"/>
      <c r="H39" s="484"/>
      <c r="I39" s="484"/>
      <c r="J39" s="484"/>
      <c r="K39" s="487"/>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3"/>
      <c r="AJ39" s="466"/>
      <c r="AK39" s="466"/>
      <c r="AL39" s="463"/>
      <c r="AM39" s="463"/>
      <c r="AN39" s="463"/>
      <c r="AO39" s="448"/>
      <c r="AP39" s="448"/>
      <c r="AQ39" s="448"/>
      <c r="AR39" s="468"/>
      <c r="AS39" s="470"/>
      <c r="AT39" s="473"/>
      <c r="AU39" s="199"/>
      <c r="AV39" s="193"/>
      <c r="AW39" s="193"/>
      <c r="AX39" s="194"/>
      <c r="AY39" s="194"/>
      <c r="AZ39" s="194"/>
      <c r="BA39" s="194"/>
      <c r="BB39" s="191"/>
      <c r="BC39" s="195" t="e">
        <f>IF(AX39=Datos!$C$63,Datos!$C$73,IF(AX39=Datos!$C$64,Datos!$C$74,IF(AX39=Datos!$C$65,Datos!$C$75,"Revisar")))+IF(AY39=Datos!$D$63,Datos!$D$73,IF(AY39=Datos!$D$64,Datos!$D$74,"Revisar"))+IF(AZ39=Datos!$E$63,Datos!$E$73,IF(AZ39=Datos!$E$64,Datos!$E$74,"Revisar"))+IF(BB39=Datos!$G$63,Datos!$G$73,IF(BB39=Datos!$G$64,Datos!$G$74,IF(BB39=Datos!$G$65,Datos!$G$75,"Revisar")))</f>
        <v>#VALUE!</v>
      </c>
      <c r="BD39" s="195">
        <f>IF(AX39=Datos!$C$65,BC39,0)</f>
        <v>0</v>
      </c>
      <c r="BE39" s="195">
        <f>IF(OR(AX39=Datos!$C$63,AX39=Datos!$C$64),BC39,0)</f>
        <v>0</v>
      </c>
      <c r="BF39" s="448"/>
      <c r="BG39" s="448"/>
      <c r="BH39" s="448"/>
      <c r="BI39" s="448"/>
      <c r="BJ39" s="451"/>
      <c r="BK39" s="454"/>
      <c r="BL39" s="457"/>
      <c r="BM39" s="200"/>
      <c r="BN39" s="200"/>
      <c r="BO39" s="200"/>
      <c r="BP39" s="200"/>
      <c r="BQ39" s="201"/>
    </row>
    <row r="40" spans="1:69" ht="43.5" hidden="1" customHeight="1" thickBot="1" x14ac:dyDescent="0.4">
      <c r="A40" s="477"/>
      <c r="B40" s="480"/>
      <c r="C40" s="458"/>
      <c r="D40" s="483"/>
      <c r="E40" s="458"/>
      <c r="F40" s="461"/>
      <c r="G40" s="461"/>
      <c r="H40" s="485"/>
      <c r="I40" s="485"/>
      <c r="J40" s="485"/>
      <c r="K40" s="488"/>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4"/>
      <c r="AJ40" s="467"/>
      <c r="AK40" s="467"/>
      <c r="AL40" s="464"/>
      <c r="AM40" s="464"/>
      <c r="AN40" s="464"/>
      <c r="AO40" s="449"/>
      <c r="AP40" s="449"/>
      <c r="AQ40" s="449"/>
      <c r="AR40" s="469"/>
      <c r="AS40" s="471"/>
      <c r="AT40" s="474"/>
      <c r="AU40" s="203"/>
      <c r="AV40" s="204"/>
      <c r="AW40" s="204"/>
      <c r="AX40" s="205"/>
      <c r="AY40" s="205"/>
      <c r="AZ40" s="205"/>
      <c r="BA40" s="205"/>
      <c r="BB40" s="202"/>
      <c r="BC40" s="206" t="e">
        <f>IF(AX40=Datos!$C$63,Datos!$C$73,IF(AX40=Datos!$C$64,Datos!$C$74,IF(AX40=Datos!$C$65,Datos!$C$75,"Revisar")))+IF(AY40=Datos!$D$63,Datos!$D$73,IF(AY40=Datos!$D$64,Datos!$D$74,"Revisar"))+IF(AZ40=Datos!$E$63,Datos!$E$73,IF(AZ40=Datos!$E$64,Datos!$E$74,"Revisar"))+IF(BB40=Datos!$G$63,Datos!$G$73,IF(BB40=Datos!$G$64,Datos!$G$74,IF(BB40=Datos!$G$65,Datos!$G$75,"Revisar")))</f>
        <v>#VALUE!</v>
      </c>
      <c r="BD40" s="206">
        <f>IF(AX40=Datos!$C$65,BC40,0)</f>
        <v>0</v>
      </c>
      <c r="BE40" s="206">
        <f>IF(OR(AX40=Datos!$C$63,AX40=Datos!$C$64),BC40,0)</f>
        <v>0</v>
      </c>
      <c r="BF40" s="449"/>
      <c r="BG40" s="449"/>
      <c r="BH40" s="449"/>
      <c r="BI40" s="449"/>
      <c r="BJ40" s="452"/>
      <c r="BK40" s="455"/>
      <c r="BL40" s="458"/>
      <c r="BM40" s="207"/>
      <c r="BN40" s="207"/>
      <c r="BO40" s="207"/>
      <c r="BP40" s="207"/>
      <c r="BQ40" s="208"/>
    </row>
    <row r="41" spans="1:69" s="138" customFormat="1" ht="15.65" hidden="1" customHeight="1" x14ac:dyDescent="0.3">
      <c r="A41" s="496"/>
      <c r="B41" s="497"/>
      <c r="C41" s="498"/>
      <c r="D41" s="499"/>
      <c r="E41" s="498"/>
      <c r="F41" s="495"/>
      <c r="G41" s="495"/>
      <c r="H41" s="500"/>
      <c r="I41" s="500"/>
      <c r="J41" s="500"/>
      <c r="K41" s="501" t="str">
        <f>CONCATENATE(H41," ",I41," ",J41)</f>
        <v xml:space="preserve">  </v>
      </c>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89">
        <f>COUNTIF(P41:AH44,"Si")</f>
        <v>0</v>
      </c>
      <c r="AJ41" s="490">
        <f>IF((COUNTIF(O41:AH44,"Si"))&lt;=0,0,(IF((COUNTIF(O41:AH44,"Si"))&lt;=5,3,(IF(COUNTIF(O41:AH44,"Si")&lt;=11,4,5)))))</f>
        <v>0</v>
      </c>
      <c r="AK41" s="490">
        <f>IF((COUNTIF(O41:AH44,"Si"))&lt;=0,0,(IF((COUNTIF(O41:AH44,"Si"))&lt;=5,"MODERADO",(IF(COUNTIF(O41:AH44,"Si")&lt;=11,"ALTO","EXTREMO")))))</f>
        <v>0</v>
      </c>
      <c r="AL41" s="489"/>
      <c r="AM41" s="489"/>
      <c r="AN41" s="489" t="str">
        <f t="shared" ref="AN41" si="15">IF(AM41="Rara vez",1,(IF(AM41="Improbable",2,(IF(AM41="Posible",3,IF(AM41="Probable",4,IF(AM41="Seguro",5,"Revisar")))))))</f>
        <v>Revisar</v>
      </c>
      <c r="AO41" s="491">
        <f t="shared" ref="AO41" si="16">IF(E41="Corrupción",AN41,IF(AL41&lt;=2,1,IF(AL41&lt;=24,2,IF(AL41&lt;=500,3,IF(AL41&lt;=5000,4,IF(AL41&gt;5000,5,"Revisar"))))))</f>
        <v>1</v>
      </c>
      <c r="AP41" s="491" t="str">
        <f t="shared" ref="AP41" si="17">IF(E41="Corrupción",(IF(AO41=1,"Rara Vez",IF(AO41=2,"Improbable",IF(AO41=3,"Posible",IF(AO41=4,"Probable",IF(AO41=5,"Seguro","Revisar")))))),IF(AO41=1,"Muy Baja",IF(AO41=2,"Baja",IF(AO41=3,"Media",IF(AO41=4,"Alta","Muy Alta")))))</f>
        <v>Muy Baja</v>
      </c>
      <c r="AQ41" s="491" t="e">
        <f>IF(E41="Corrupción",AJ41,(ROUND(((VLOOKUP(M41,Datos!$B$25:$C$29,2,FALSE)*Datos!$B$32)+(VLOOKUP(N41,Datos!$B$25:$C$29,2,FALSE)*Datos!$C$32)+(VLOOKUP(O41,Datos!$B$25:$C$29,2,FALSE)*Datos!$D$32))*5,0)))</f>
        <v>#N/A</v>
      </c>
      <c r="AR41" s="492" t="e">
        <f>IF(AQ41=1,"Insignificante",IF(AQ41=2,"Menor",IF(AQ41=3,"Moderado",IF(AQ41=4,"Mayor","Catastrófico"))))</f>
        <v>#N/A</v>
      </c>
      <c r="AS41" s="493" t="e">
        <f>_xlfn.NUMBERVALUE(CONCATENATE(AO41,AQ41),"##")</f>
        <v>#N/A</v>
      </c>
      <c r="AT41" s="494" t="e">
        <f>VLOOKUP(AS41,Datos!$I$37:$J$61,2,FALSE)</f>
        <v>#N/A</v>
      </c>
      <c r="AU41" s="186"/>
      <c r="AV41" s="187"/>
      <c r="AW41" s="187"/>
      <c r="AX41" s="188"/>
      <c r="AY41" s="188"/>
      <c r="AZ41" s="188"/>
      <c r="BA41" s="188"/>
      <c r="BB41" s="185"/>
      <c r="BC41" s="145" t="e">
        <f>IF(AX41=Datos!$C$63,Datos!$C$73,IF(AX41=Datos!$C$64,Datos!$C$74,IF(AX41=Datos!$C$65,Datos!$C$75,"Revisar")))+IF(AY41=Datos!$D$63,Datos!$D$73,IF(AY41=Datos!$D$64,Datos!$D$74,"Revisar"))+IF(AZ41=Datos!$E$63,Datos!$E$73,IF(AZ41=Datos!$E$64,Datos!$E$74,"Revisar"))+IF(BB41=Datos!$G$63,Datos!$G$73,IF(BB41=Datos!$G$64,Datos!$G$74,IF(BB41=Datos!$G$65,Datos!$G$75,"Revisar")))</f>
        <v>#VALUE!</v>
      </c>
      <c r="BD41" s="145">
        <f>IF(AX41=Datos!$C$65,BC41,0)</f>
        <v>0</v>
      </c>
      <c r="BE41" s="145">
        <f>IF(OR(AX41=Datos!$C$63,AX41=Datos!$C$64),BC41,0)</f>
        <v>0</v>
      </c>
      <c r="BF41" s="447">
        <f>IF(ROUND(AO41-SUM(BE41:BE44),0)&lt;=0,1,ROUND(AO41-SUM(BE41:BE44),0))</f>
        <v>1</v>
      </c>
      <c r="BG41" s="491" t="str">
        <f>IF(E41="Corrupción",(IF(BF41=1,"Rara Vez",IF(BF41=2,"Improbable",IF(BF41=3,"Posible",IF(BF41=4,"Probable","Seguro"))))),IF(BF41=1,"Muy Baja",IF(BF41=2,"Baja",IF(BF41=3,"Media",IF(BF41=4,"Alta","Muy Alta")))))</f>
        <v>Muy Baja</v>
      </c>
      <c r="BH41" s="447" t="e">
        <f>ROUND(AQ41-SUM(BD41:BD44),0)</f>
        <v>#N/A</v>
      </c>
      <c r="BI41" s="447" t="e">
        <f>IF(BH41=1,"Insignificante",IF(BH41=2,"Menor",IF(BH41=3,"Moderado",IF(BH41=4,"Mayor","Catastrófico"))))</f>
        <v>#N/A</v>
      </c>
      <c r="BJ41" s="450" t="e">
        <f>_xlfn.NUMBERVALUE(CONCATENATE(BF41,BH41),"##")</f>
        <v>#N/A</v>
      </c>
      <c r="BK41" s="453" t="e">
        <f>+VLOOKUP(BJ41,Datos!$I$37:$J$65,2,FALSE)</f>
        <v>#N/A</v>
      </c>
      <c r="BL41" s="456"/>
      <c r="BM41" s="189"/>
      <c r="BN41" s="185"/>
      <c r="BO41" s="185"/>
      <c r="BP41" s="185"/>
      <c r="BQ41" s="190"/>
    </row>
    <row r="42" spans="1:69" ht="15.65" hidden="1" customHeight="1" x14ac:dyDescent="0.35">
      <c r="A42" s="476"/>
      <c r="B42" s="479"/>
      <c r="C42" s="457"/>
      <c r="D42" s="482"/>
      <c r="E42" s="457"/>
      <c r="F42" s="460"/>
      <c r="G42" s="460"/>
      <c r="H42" s="484"/>
      <c r="I42" s="484"/>
      <c r="J42" s="484"/>
      <c r="K42" s="487"/>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3"/>
      <c r="AJ42" s="466"/>
      <c r="AK42" s="466"/>
      <c r="AL42" s="463"/>
      <c r="AM42" s="463"/>
      <c r="AN42" s="463"/>
      <c r="AO42" s="448"/>
      <c r="AP42" s="448"/>
      <c r="AQ42" s="448"/>
      <c r="AR42" s="468"/>
      <c r="AS42" s="470"/>
      <c r="AT42" s="473"/>
      <c r="AU42" s="192"/>
      <c r="AV42" s="193"/>
      <c r="AW42" s="193"/>
      <c r="AX42" s="194"/>
      <c r="AY42" s="194"/>
      <c r="AZ42" s="194"/>
      <c r="BA42" s="194"/>
      <c r="BB42" s="191"/>
      <c r="BC42" s="195" t="e">
        <f>IF(AX42=Datos!$C$63,Datos!$C$73,IF(AX42=Datos!$C$64,Datos!$C$74,IF(AX42=Datos!$C$65,Datos!$C$75,"Revisar")))+IF(AY42=Datos!$D$63,Datos!$D$73,IF(AY42=Datos!$D$64,Datos!$D$74,"Revisar"))+IF(AZ42=Datos!$E$63,Datos!$E$73,IF(AZ42=Datos!$E$64,Datos!$E$74,"Revisar"))+IF(BB42=Datos!$G$63,Datos!$G$73,IF(BB42=Datos!$G$64,Datos!$G$74,IF(BB42=Datos!$G$65,Datos!$G$75,"Revisar")))</f>
        <v>#VALUE!</v>
      </c>
      <c r="BD42" s="195">
        <f>IF(AX42=Datos!$C$65,BC42,0)</f>
        <v>0</v>
      </c>
      <c r="BE42" s="195">
        <f>IF(OR(AX42=Datos!$C$63,AX42=Datos!$C$64),BC42,0)</f>
        <v>0</v>
      </c>
      <c r="BF42" s="448"/>
      <c r="BG42" s="448"/>
      <c r="BH42" s="448"/>
      <c r="BI42" s="448"/>
      <c r="BJ42" s="451"/>
      <c r="BK42" s="454"/>
      <c r="BL42" s="457"/>
      <c r="BM42" s="196"/>
      <c r="BN42" s="191"/>
      <c r="BO42" s="191"/>
      <c r="BP42" s="191"/>
      <c r="BQ42" s="197"/>
    </row>
    <row r="43" spans="1:69" ht="43.5" hidden="1" customHeight="1" x14ac:dyDescent="0.35">
      <c r="A43" s="476"/>
      <c r="B43" s="479"/>
      <c r="C43" s="457"/>
      <c r="D43" s="482"/>
      <c r="E43" s="457"/>
      <c r="F43" s="460"/>
      <c r="G43" s="460"/>
      <c r="H43" s="484"/>
      <c r="I43" s="484"/>
      <c r="J43" s="484"/>
      <c r="K43" s="487"/>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3"/>
      <c r="AJ43" s="466"/>
      <c r="AK43" s="466"/>
      <c r="AL43" s="463"/>
      <c r="AM43" s="463"/>
      <c r="AN43" s="463"/>
      <c r="AO43" s="448"/>
      <c r="AP43" s="448"/>
      <c r="AQ43" s="448"/>
      <c r="AR43" s="468"/>
      <c r="AS43" s="470"/>
      <c r="AT43" s="473"/>
      <c r="AU43" s="199"/>
      <c r="AV43" s="193"/>
      <c r="AW43" s="193"/>
      <c r="AX43" s="194"/>
      <c r="AY43" s="194"/>
      <c r="AZ43" s="194"/>
      <c r="BA43" s="194"/>
      <c r="BB43" s="191"/>
      <c r="BC43" s="195" t="e">
        <f>IF(AX43=Datos!$C$63,Datos!$C$73,IF(AX43=Datos!$C$64,Datos!$C$74,IF(AX43=Datos!$C$65,Datos!$C$75,"Revisar")))+IF(AY43=Datos!$D$63,Datos!$D$73,IF(AY43=Datos!$D$64,Datos!$D$74,"Revisar"))+IF(AZ43=Datos!$E$63,Datos!$E$73,IF(AZ43=Datos!$E$64,Datos!$E$74,"Revisar"))+IF(BB43=Datos!$G$63,Datos!$G$73,IF(BB43=Datos!$G$64,Datos!$G$74,IF(BB43=Datos!$G$65,Datos!$G$75,"Revisar")))</f>
        <v>#VALUE!</v>
      </c>
      <c r="BD43" s="195">
        <f>IF(AX43=Datos!$C$65,BC43,0)</f>
        <v>0</v>
      </c>
      <c r="BE43" s="195">
        <f>IF(OR(AX43=Datos!$C$63,AX43=Datos!$C$64),BC43,0)</f>
        <v>0</v>
      </c>
      <c r="BF43" s="448"/>
      <c r="BG43" s="448"/>
      <c r="BH43" s="448"/>
      <c r="BI43" s="448"/>
      <c r="BJ43" s="451"/>
      <c r="BK43" s="454"/>
      <c r="BL43" s="457"/>
      <c r="BM43" s="200"/>
      <c r="BN43" s="200"/>
      <c r="BO43" s="200"/>
      <c r="BP43" s="200"/>
      <c r="BQ43" s="201"/>
    </row>
    <row r="44" spans="1:69" ht="43.5" hidden="1" customHeight="1" thickBot="1" x14ac:dyDescent="0.4">
      <c r="A44" s="477"/>
      <c r="B44" s="480"/>
      <c r="C44" s="458"/>
      <c r="D44" s="483"/>
      <c r="E44" s="458"/>
      <c r="F44" s="461"/>
      <c r="G44" s="461"/>
      <c r="H44" s="485"/>
      <c r="I44" s="485"/>
      <c r="J44" s="485"/>
      <c r="K44" s="488"/>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4"/>
      <c r="AJ44" s="467"/>
      <c r="AK44" s="467"/>
      <c r="AL44" s="464"/>
      <c r="AM44" s="464"/>
      <c r="AN44" s="464"/>
      <c r="AO44" s="449"/>
      <c r="AP44" s="449"/>
      <c r="AQ44" s="449"/>
      <c r="AR44" s="469"/>
      <c r="AS44" s="471"/>
      <c r="AT44" s="474"/>
      <c r="AU44" s="203"/>
      <c r="AV44" s="204"/>
      <c r="AW44" s="204"/>
      <c r="AX44" s="205"/>
      <c r="AY44" s="205"/>
      <c r="AZ44" s="205"/>
      <c r="BA44" s="205"/>
      <c r="BB44" s="202"/>
      <c r="BC44" s="206" t="e">
        <f>IF(AX44=Datos!$C$63,Datos!$C$73,IF(AX44=Datos!$C$64,Datos!$C$74,IF(AX44=Datos!$C$65,Datos!$C$75,"Revisar")))+IF(AY44=Datos!$D$63,Datos!$D$73,IF(AY44=Datos!$D$64,Datos!$D$74,"Revisar"))+IF(AZ44=Datos!$E$63,Datos!$E$73,IF(AZ44=Datos!$E$64,Datos!$E$74,"Revisar"))+IF(BB44=Datos!$G$63,Datos!$G$73,IF(BB44=Datos!$G$64,Datos!$G$74,IF(BB44=Datos!$G$65,Datos!$G$75,"Revisar")))</f>
        <v>#VALUE!</v>
      </c>
      <c r="BD44" s="206">
        <f>IF(AX44=Datos!$C$65,BC44,0)</f>
        <v>0</v>
      </c>
      <c r="BE44" s="206">
        <f>IF(OR(AX44=Datos!$C$63,AX44=Datos!$C$64),BC44,0)</f>
        <v>0</v>
      </c>
      <c r="BF44" s="449"/>
      <c r="BG44" s="449"/>
      <c r="BH44" s="449"/>
      <c r="BI44" s="449"/>
      <c r="BJ44" s="452"/>
      <c r="BK44" s="455"/>
      <c r="BL44" s="458"/>
      <c r="BM44" s="207"/>
      <c r="BN44" s="207"/>
      <c r="BO44" s="207"/>
      <c r="BP44" s="207"/>
      <c r="BQ44" s="208"/>
    </row>
    <row r="45" spans="1:69" s="138" customFormat="1" ht="15.65" hidden="1" customHeight="1" x14ac:dyDescent="0.3">
      <c r="A45" s="496"/>
      <c r="B45" s="497"/>
      <c r="C45" s="498"/>
      <c r="D45" s="499"/>
      <c r="E45" s="498"/>
      <c r="F45" s="495"/>
      <c r="G45" s="495"/>
      <c r="H45" s="500"/>
      <c r="I45" s="500"/>
      <c r="J45" s="500"/>
      <c r="K45" s="501" t="str">
        <f>CONCATENATE(H45," ",I45," ",J45)</f>
        <v xml:space="preserve">  </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89">
        <f>COUNTIF(P45:AH48,"Si")</f>
        <v>0</v>
      </c>
      <c r="AJ45" s="490">
        <f>IF((COUNTIF(O45:AH48,"Si"))&lt;=0,0,(IF((COUNTIF(O45:AH48,"Si"))&lt;=5,3,(IF(COUNTIF(O45:AH48,"Si")&lt;=11,4,5)))))</f>
        <v>0</v>
      </c>
      <c r="AK45" s="490">
        <f>IF((COUNTIF(O45:AH48,"Si"))&lt;=0,0,(IF((COUNTIF(O45:AH48,"Si"))&lt;=5,"MODERADO",(IF(COUNTIF(O45:AH48,"Si")&lt;=11,"ALTO","EXTREMO")))))</f>
        <v>0</v>
      </c>
      <c r="AL45" s="489"/>
      <c r="AM45" s="489"/>
      <c r="AN45" s="489" t="str">
        <f t="shared" ref="AN45" si="18">IF(AM45="Rara vez",1,(IF(AM45="Improbable",2,(IF(AM45="Posible",3,IF(AM45="Probable",4,IF(AM45="Seguro",5,"Revisar")))))))</f>
        <v>Revisar</v>
      </c>
      <c r="AO45" s="491">
        <f t="shared" ref="AO45" si="19">IF(E45="Corrupción",AN45,IF(AL45&lt;=2,1,IF(AL45&lt;=24,2,IF(AL45&lt;=500,3,IF(AL45&lt;=5000,4,IF(AL45&gt;5000,5,"Revisar"))))))</f>
        <v>1</v>
      </c>
      <c r="AP45" s="491" t="str">
        <f t="shared" ref="AP45" si="20">IF(E45="Corrupción",(IF(AO45=1,"Rara Vez",IF(AO45=2,"Improbable",IF(AO45=3,"Posible",IF(AO45=4,"Probable",IF(AO45=5,"Seguro","Revisar")))))),IF(AO45=1,"Muy Baja",IF(AO45=2,"Baja",IF(AO45=3,"Media",IF(AO45=4,"Alta","Muy Alta")))))</f>
        <v>Muy Baja</v>
      </c>
      <c r="AQ45" s="491" t="e">
        <f>IF(E45="Corrupción",AJ45,(ROUND(((VLOOKUP(M45,Datos!$B$25:$C$29,2,FALSE)*Datos!$B$32)+(VLOOKUP(N45,Datos!$B$25:$C$29,2,FALSE)*Datos!$C$32)+(VLOOKUP(O45,Datos!$B$25:$C$29,2,FALSE)*Datos!$D$32))*5,0)))</f>
        <v>#N/A</v>
      </c>
      <c r="AR45" s="492" t="e">
        <f>IF(AQ45=1,"Insignificante",IF(AQ45=2,"Menor",IF(AQ45=3,"Moderado",IF(AQ45=4,"Mayor","Catastrófico"))))</f>
        <v>#N/A</v>
      </c>
      <c r="AS45" s="493" t="e">
        <f>_xlfn.NUMBERVALUE(CONCATENATE(AO45,AQ45),"##")</f>
        <v>#N/A</v>
      </c>
      <c r="AT45" s="494" t="e">
        <f>VLOOKUP(AS45,Datos!$I$37:$J$61,2,FALSE)</f>
        <v>#N/A</v>
      </c>
      <c r="AU45" s="186"/>
      <c r="AV45" s="187"/>
      <c r="AW45" s="187"/>
      <c r="AX45" s="188"/>
      <c r="AY45" s="188"/>
      <c r="AZ45" s="188"/>
      <c r="BA45" s="188"/>
      <c r="BB45" s="185"/>
      <c r="BC45" s="145" t="e">
        <f>IF(AX45=Datos!$C$63,Datos!$C$73,IF(AX45=Datos!$C$64,Datos!$C$74,IF(AX45=Datos!$C$65,Datos!$C$75,"Revisar")))+IF(AY45=Datos!$D$63,Datos!$D$73,IF(AY45=Datos!$D$64,Datos!$D$74,"Revisar"))+IF(AZ45=Datos!$E$63,Datos!$E$73,IF(AZ45=Datos!$E$64,Datos!$E$74,"Revisar"))+IF(BB45=Datos!$G$63,Datos!$G$73,IF(BB45=Datos!$G$64,Datos!$G$74,IF(BB45=Datos!$G$65,Datos!$G$75,"Revisar")))</f>
        <v>#VALUE!</v>
      </c>
      <c r="BD45" s="145">
        <f>IF(AX45=Datos!$C$65,BC45,0)</f>
        <v>0</v>
      </c>
      <c r="BE45" s="145">
        <f>IF(OR(AX45=Datos!$C$63,AX45=Datos!$C$64),BC45,0)</f>
        <v>0</v>
      </c>
      <c r="BF45" s="447">
        <f>IF(ROUND(AO45-SUM(BE45:BE48),0)&lt;=0,1,ROUND(AO45-SUM(BE45:BE48),0))</f>
        <v>1</v>
      </c>
      <c r="BG45" s="491" t="str">
        <f>IF(E45="Corrupción",(IF(BF45=1,"Rara Vez",IF(BF45=2,"Improbable",IF(BF45=3,"Posible",IF(BF45=4,"Probable","Seguro"))))),IF(BF45=1,"Muy Baja",IF(BF45=2,"Baja",IF(BF45=3,"Media",IF(BF45=4,"Alta","Muy Alta")))))</f>
        <v>Muy Baja</v>
      </c>
      <c r="BH45" s="447" t="e">
        <f>ROUND(AQ45-SUM(BD45:BD48),0)</f>
        <v>#N/A</v>
      </c>
      <c r="BI45" s="447" t="e">
        <f>IF(BH45=1,"Insignificante",IF(BH45=2,"Menor",IF(BH45=3,"Moderado",IF(BH45=4,"Mayor","Catastrófico"))))</f>
        <v>#N/A</v>
      </c>
      <c r="BJ45" s="450" t="e">
        <f>_xlfn.NUMBERVALUE(CONCATENATE(BF45,BH45),"##")</f>
        <v>#N/A</v>
      </c>
      <c r="BK45" s="453" t="e">
        <f>+VLOOKUP(BJ45,Datos!$I$37:$J$65,2,FALSE)</f>
        <v>#N/A</v>
      </c>
      <c r="BL45" s="456"/>
      <c r="BM45" s="189"/>
      <c r="BN45" s="185"/>
      <c r="BO45" s="185"/>
      <c r="BP45" s="185"/>
      <c r="BQ45" s="190"/>
    </row>
    <row r="46" spans="1:69" ht="15.65" hidden="1" customHeight="1" x14ac:dyDescent="0.35">
      <c r="A46" s="476"/>
      <c r="B46" s="479"/>
      <c r="C46" s="457"/>
      <c r="D46" s="482"/>
      <c r="E46" s="457"/>
      <c r="F46" s="460"/>
      <c r="G46" s="460"/>
      <c r="H46" s="484"/>
      <c r="I46" s="484"/>
      <c r="J46" s="484"/>
      <c r="K46" s="487"/>
      <c r="L46" s="460"/>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3"/>
      <c r="AJ46" s="466"/>
      <c r="AK46" s="466"/>
      <c r="AL46" s="463"/>
      <c r="AM46" s="463"/>
      <c r="AN46" s="463"/>
      <c r="AO46" s="448"/>
      <c r="AP46" s="448"/>
      <c r="AQ46" s="448"/>
      <c r="AR46" s="468"/>
      <c r="AS46" s="470"/>
      <c r="AT46" s="473"/>
      <c r="AU46" s="192"/>
      <c r="AV46" s="193"/>
      <c r="AW46" s="193"/>
      <c r="AX46" s="194"/>
      <c r="AY46" s="194"/>
      <c r="AZ46" s="194"/>
      <c r="BA46" s="194"/>
      <c r="BB46" s="191"/>
      <c r="BC46" s="195" t="e">
        <f>IF(AX46=Datos!$C$63,Datos!$C$73,IF(AX46=Datos!$C$64,Datos!$C$74,IF(AX46=Datos!$C$65,Datos!$C$75,"Revisar")))+IF(AY46=Datos!$D$63,Datos!$D$73,IF(AY46=Datos!$D$64,Datos!$D$74,"Revisar"))+IF(AZ46=Datos!$E$63,Datos!$E$73,IF(AZ46=Datos!$E$64,Datos!$E$74,"Revisar"))+IF(BB46=Datos!$G$63,Datos!$G$73,IF(BB46=Datos!$G$64,Datos!$G$74,IF(BB46=Datos!$G$65,Datos!$G$75,"Revisar")))</f>
        <v>#VALUE!</v>
      </c>
      <c r="BD46" s="195">
        <f>IF(AX46=Datos!$C$65,BC46,0)</f>
        <v>0</v>
      </c>
      <c r="BE46" s="195">
        <f>IF(OR(AX46=Datos!$C$63,AX46=Datos!$C$64),BC46,0)</f>
        <v>0</v>
      </c>
      <c r="BF46" s="448"/>
      <c r="BG46" s="448"/>
      <c r="BH46" s="448"/>
      <c r="BI46" s="448"/>
      <c r="BJ46" s="451"/>
      <c r="BK46" s="454"/>
      <c r="BL46" s="457"/>
      <c r="BM46" s="196"/>
      <c r="BN46" s="191"/>
      <c r="BO46" s="191"/>
      <c r="BP46" s="191"/>
      <c r="BQ46" s="197"/>
    </row>
    <row r="47" spans="1:69" ht="43.5" hidden="1" customHeight="1" x14ac:dyDescent="0.35">
      <c r="A47" s="476"/>
      <c r="B47" s="479"/>
      <c r="C47" s="457"/>
      <c r="D47" s="482"/>
      <c r="E47" s="457"/>
      <c r="F47" s="460"/>
      <c r="G47" s="460"/>
      <c r="H47" s="484"/>
      <c r="I47" s="484"/>
      <c r="J47" s="484"/>
      <c r="K47" s="487"/>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3"/>
      <c r="AJ47" s="466"/>
      <c r="AK47" s="466"/>
      <c r="AL47" s="463"/>
      <c r="AM47" s="463"/>
      <c r="AN47" s="463"/>
      <c r="AO47" s="448"/>
      <c r="AP47" s="448"/>
      <c r="AQ47" s="448"/>
      <c r="AR47" s="468"/>
      <c r="AS47" s="470"/>
      <c r="AT47" s="473"/>
      <c r="AU47" s="199"/>
      <c r="AV47" s="193"/>
      <c r="AW47" s="193"/>
      <c r="AX47" s="194"/>
      <c r="AY47" s="194"/>
      <c r="AZ47" s="194"/>
      <c r="BA47" s="194"/>
      <c r="BB47" s="191"/>
      <c r="BC47" s="195" t="e">
        <f>IF(AX47=Datos!$C$63,Datos!$C$73,IF(AX47=Datos!$C$64,Datos!$C$74,IF(AX47=Datos!$C$65,Datos!$C$75,"Revisar")))+IF(AY47=Datos!$D$63,Datos!$D$73,IF(AY47=Datos!$D$64,Datos!$D$74,"Revisar"))+IF(AZ47=Datos!$E$63,Datos!$E$73,IF(AZ47=Datos!$E$64,Datos!$E$74,"Revisar"))+IF(BB47=Datos!$G$63,Datos!$G$73,IF(BB47=Datos!$G$64,Datos!$G$74,IF(BB47=Datos!$G$65,Datos!$G$75,"Revisar")))</f>
        <v>#VALUE!</v>
      </c>
      <c r="BD47" s="195">
        <f>IF(AX47=Datos!$C$65,BC47,0)</f>
        <v>0</v>
      </c>
      <c r="BE47" s="195">
        <f>IF(OR(AX47=Datos!$C$63,AX47=Datos!$C$64),BC47,0)</f>
        <v>0</v>
      </c>
      <c r="BF47" s="448"/>
      <c r="BG47" s="448"/>
      <c r="BH47" s="448"/>
      <c r="BI47" s="448"/>
      <c r="BJ47" s="451"/>
      <c r="BK47" s="454"/>
      <c r="BL47" s="457"/>
      <c r="BM47" s="200"/>
      <c r="BN47" s="200"/>
      <c r="BO47" s="200"/>
      <c r="BP47" s="200"/>
      <c r="BQ47" s="201"/>
    </row>
    <row r="48" spans="1:69" ht="43.5" hidden="1" customHeight="1" thickBot="1" x14ac:dyDescent="0.4">
      <c r="A48" s="477"/>
      <c r="B48" s="480"/>
      <c r="C48" s="458"/>
      <c r="D48" s="483"/>
      <c r="E48" s="458"/>
      <c r="F48" s="461"/>
      <c r="G48" s="461"/>
      <c r="H48" s="485"/>
      <c r="I48" s="485"/>
      <c r="J48" s="485"/>
      <c r="K48" s="488"/>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4"/>
      <c r="AJ48" s="467"/>
      <c r="AK48" s="467"/>
      <c r="AL48" s="464"/>
      <c r="AM48" s="464"/>
      <c r="AN48" s="464"/>
      <c r="AO48" s="449"/>
      <c r="AP48" s="449"/>
      <c r="AQ48" s="449"/>
      <c r="AR48" s="469"/>
      <c r="AS48" s="471"/>
      <c r="AT48" s="474"/>
      <c r="AU48" s="203"/>
      <c r="AV48" s="204"/>
      <c r="AW48" s="204"/>
      <c r="AX48" s="205"/>
      <c r="AY48" s="205"/>
      <c r="AZ48" s="205"/>
      <c r="BA48" s="205"/>
      <c r="BB48" s="202"/>
      <c r="BC48" s="206" t="e">
        <f>IF(AX48=Datos!$C$63,Datos!$C$73,IF(AX48=Datos!$C$64,Datos!$C$74,IF(AX48=Datos!$C$65,Datos!$C$75,"Revisar")))+IF(AY48=Datos!$D$63,Datos!$D$73,IF(AY48=Datos!$D$64,Datos!$D$74,"Revisar"))+IF(AZ48=Datos!$E$63,Datos!$E$73,IF(AZ48=Datos!$E$64,Datos!$E$74,"Revisar"))+IF(BB48=Datos!$G$63,Datos!$G$73,IF(BB48=Datos!$G$64,Datos!$G$74,IF(BB48=Datos!$G$65,Datos!$G$75,"Revisar")))</f>
        <v>#VALUE!</v>
      </c>
      <c r="BD48" s="206">
        <f>IF(AX48=Datos!$C$65,BC48,0)</f>
        <v>0</v>
      </c>
      <c r="BE48" s="206">
        <f>IF(OR(AX48=Datos!$C$63,AX48=Datos!$C$64),BC48,0)</f>
        <v>0</v>
      </c>
      <c r="BF48" s="449"/>
      <c r="BG48" s="449"/>
      <c r="BH48" s="449"/>
      <c r="BI48" s="449"/>
      <c r="BJ48" s="452"/>
      <c r="BK48" s="455"/>
      <c r="BL48" s="458"/>
      <c r="BM48" s="207"/>
      <c r="BN48" s="207"/>
      <c r="BO48" s="207"/>
      <c r="BP48" s="207"/>
      <c r="BQ48" s="208"/>
    </row>
    <row r="49" spans="1:69" s="138" customFormat="1" ht="15.65" hidden="1" customHeight="1" x14ac:dyDescent="0.3">
      <c r="A49" s="496"/>
      <c r="B49" s="497"/>
      <c r="C49" s="498"/>
      <c r="D49" s="499"/>
      <c r="E49" s="498"/>
      <c r="F49" s="495"/>
      <c r="G49" s="495"/>
      <c r="H49" s="500"/>
      <c r="I49" s="500"/>
      <c r="J49" s="500"/>
      <c r="K49" s="501" t="str">
        <f>CONCATENATE(H49," ",I49," ",J49)</f>
        <v xml:space="preserve">  </v>
      </c>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89">
        <f>COUNTIF(P49:AH52,"Si")</f>
        <v>0</v>
      </c>
      <c r="AJ49" s="490">
        <f>IF((COUNTIF(O49:AH52,"Si"))&lt;=0,0,(IF((COUNTIF(O49:AH52,"Si"))&lt;=5,3,(IF(COUNTIF(O49:AH52,"Si")&lt;=11,4,5)))))</f>
        <v>0</v>
      </c>
      <c r="AK49" s="490">
        <f>IF((COUNTIF(O49:AH52,"Si"))&lt;=0,0,(IF((COUNTIF(O49:AH52,"Si"))&lt;=5,"MODERADO",(IF(COUNTIF(O49:AH52,"Si")&lt;=11,"ALTO","EXTREMO")))))</f>
        <v>0</v>
      </c>
      <c r="AL49" s="489"/>
      <c r="AM49" s="489"/>
      <c r="AN49" s="489" t="str">
        <f t="shared" ref="AN49" si="21">IF(AM49="Rara vez",1,(IF(AM49="Improbable",2,(IF(AM49="Posible",3,IF(AM49="Probable",4,IF(AM49="Seguro",5,"Revisar")))))))</f>
        <v>Revisar</v>
      </c>
      <c r="AO49" s="491">
        <f t="shared" ref="AO49" si="22">IF(E49="Corrupción",AN49,IF(AL49&lt;=2,1,IF(AL49&lt;=24,2,IF(AL49&lt;=500,3,IF(AL49&lt;=5000,4,IF(AL49&gt;5000,5,"Revisar"))))))</f>
        <v>1</v>
      </c>
      <c r="AP49" s="491" t="str">
        <f t="shared" ref="AP49" si="23">IF(E49="Corrupción",(IF(AO49=1,"Rara Vez",IF(AO49=2,"Improbable",IF(AO49=3,"Posible",IF(AO49=4,"Probable",IF(AO49=5,"Seguro","Revisar")))))),IF(AO49=1,"Muy Baja",IF(AO49=2,"Baja",IF(AO49=3,"Media",IF(AO49=4,"Alta","Muy Alta")))))</f>
        <v>Muy Baja</v>
      </c>
      <c r="AQ49" s="491" t="e">
        <f>IF(E49="Corrupción",AJ49,(ROUND(((VLOOKUP(M49,Datos!$B$25:$C$29,2,FALSE)*Datos!$B$32)+(VLOOKUP(N49,Datos!$B$25:$C$29,2,FALSE)*Datos!$C$32)+(VLOOKUP(O49,Datos!$B$25:$C$29,2,FALSE)*Datos!$D$32))*5,0)))</f>
        <v>#N/A</v>
      </c>
      <c r="AR49" s="492" t="e">
        <f>IF(AQ49=1,"Insignificante",IF(AQ49=2,"Menor",IF(AQ49=3,"Moderado",IF(AQ49=4,"Mayor","Catastrófico"))))</f>
        <v>#N/A</v>
      </c>
      <c r="AS49" s="493" t="e">
        <f>_xlfn.NUMBERVALUE(CONCATENATE(AO49,AQ49),"##")</f>
        <v>#N/A</v>
      </c>
      <c r="AT49" s="494" t="e">
        <f>VLOOKUP(AS49,Datos!$I$37:$J$61,2,FALSE)</f>
        <v>#N/A</v>
      </c>
      <c r="AU49" s="186"/>
      <c r="AV49" s="187"/>
      <c r="AW49" s="187"/>
      <c r="AX49" s="188"/>
      <c r="AY49" s="188"/>
      <c r="AZ49" s="188"/>
      <c r="BA49" s="188"/>
      <c r="BB49" s="185"/>
      <c r="BC49" s="145" t="e">
        <f>IF(AX49=Datos!$C$63,Datos!$C$73,IF(AX49=Datos!$C$64,Datos!$C$74,IF(AX49=Datos!$C$65,Datos!$C$75,"Revisar")))+IF(AY49=Datos!$D$63,Datos!$D$73,IF(AY49=Datos!$D$64,Datos!$D$74,"Revisar"))+IF(AZ49=Datos!$E$63,Datos!$E$73,IF(AZ49=Datos!$E$64,Datos!$E$74,"Revisar"))+IF(BB49=Datos!$G$63,Datos!$G$73,IF(BB49=Datos!$G$64,Datos!$G$74,IF(BB49=Datos!$G$65,Datos!$G$75,"Revisar")))</f>
        <v>#VALUE!</v>
      </c>
      <c r="BD49" s="145">
        <f>IF(AX49=Datos!$C$65,BC49,0)</f>
        <v>0</v>
      </c>
      <c r="BE49" s="145">
        <f>IF(OR(AX49=Datos!$C$63,AX49=Datos!$C$64),BC49,0)</f>
        <v>0</v>
      </c>
      <c r="BF49" s="447">
        <f>IF(ROUND(AO49-SUM(BE49:BE52),0)&lt;=0,1,ROUND(AO49-SUM(BE49:BE52),0))</f>
        <v>1</v>
      </c>
      <c r="BG49" s="491" t="str">
        <f>IF(E49="Corrupción",(IF(BF49=1,"Rara Vez",IF(BF49=2,"Improbable",IF(BF49=3,"Posible",IF(BF49=4,"Probable","Seguro"))))),IF(BF49=1,"Muy Baja",IF(BF49=2,"Baja",IF(BF49=3,"Media",IF(BF49=4,"Alta","Muy Alta")))))</f>
        <v>Muy Baja</v>
      </c>
      <c r="BH49" s="447" t="e">
        <f>ROUND(AQ49-SUM(BD49:BD52),0)</f>
        <v>#N/A</v>
      </c>
      <c r="BI49" s="447" t="e">
        <f>IF(BH49=1,"Insignificante",IF(BH49=2,"Menor",IF(BH49=3,"Moderado",IF(BH49=4,"Mayor","Catastrófico"))))</f>
        <v>#N/A</v>
      </c>
      <c r="BJ49" s="450" t="e">
        <f>_xlfn.NUMBERVALUE(CONCATENATE(BF49,BH49),"##")</f>
        <v>#N/A</v>
      </c>
      <c r="BK49" s="453" t="e">
        <f>+VLOOKUP(BJ49,Datos!$I$37:$J$65,2,FALSE)</f>
        <v>#N/A</v>
      </c>
      <c r="BL49" s="456"/>
      <c r="BM49" s="189"/>
      <c r="BN49" s="185"/>
      <c r="BO49" s="185"/>
      <c r="BP49" s="185"/>
      <c r="BQ49" s="190"/>
    </row>
    <row r="50" spans="1:69" ht="15.65" hidden="1" customHeight="1" x14ac:dyDescent="0.35">
      <c r="A50" s="476"/>
      <c r="B50" s="479"/>
      <c r="C50" s="457"/>
      <c r="D50" s="482"/>
      <c r="E50" s="457"/>
      <c r="F50" s="460"/>
      <c r="G50" s="460"/>
      <c r="H50" s="484"/>
      <c r="I50" s="484"/>
      <c r="J50" s="484"/>
      <c r="K50" s="487"/>
      <c r="L50" s="460"/>
      <c r="M50" s="460"/>
      <c r="N50" s="460"/>
      <c r="O50" s="460"/>
      <c r="P50" s="460"/>
      <c r="Q50" s="460"/>
      <c r="R50" s="460"/>
      <c r="S50" s="460"/>
      <c r="T50" s="460"/>
      <c r="U50" s="460"/>
      <c r="V50" s="460"/>
      <c r="W50" s="460"/>
      <c r="X50" s="460"/>
      <c r="Y50" s="460"/>
      <c r="Z50" s="460"/>
      <c r="AA50" s="460"/>
      <c r="AB50" s="460"/>
      <c r="AC50" s="460"/>
      <c r="AD50" s="460"/>
      <c r="AE50" s="460"/>
      <c r="AF50" s="460"/>
      <c r="AG50" s="460"/>
      <c r="AH50" s="460"/>
      <c r="AI50" s="463"/>
      <c r="AJ50" s="466"/>
      <c r="AK50" s="466"/>
      <c r="AL50" s="463"/>
      <c r="AM50" s="463"/>
      <c r="AN50" s="463"/>
      <c r="AO50" s="448"/>
      <c r="AP50" s="448"/>
      <c r="AQ50" s="448"/>
      <c r="AR50" s="468"/>
      <c r="AS50" s="470"/>
      <c r="AT50" s="473"/>
      <c r="AU50" s="192"/>
      <c r="AV50" s="193"/>
      <c r="AW50" s="193"/>
      <c r="AX50" s="194"/>
      <c r="AY50" s="194"/>
      <c r="AZ50" s="194"/>
      <c r="BA50" s="194"/>
      <c r="BB50" s="191"/>
      <c r="BC50" s="195" t="e">
        <f>IF(AX50=Datos!$C$63,Datos!$C$73,IF(AX50=Datos!$C$64,Datos!$C$74,IF(AX50=Datos!$C$65,Datos!$C$75,"Revisar")))+IF(AY50=Datos!$D$63,Datos!$D$73,IF(AY50=Datos!$D$64,Datos!$D$74,"Revisar"))+IF(AZ50=Datos!$E$63,Datos!$E$73,IF(AZ50=Datos!$E$64,Datos!$E$74,"Revisar"))+IF(BB50=Datos!$G$63,Datos!$G$73,IF(BB50=Datos!$G$64,Datos!$G$74,IF(BB50=Datos!$G$65,Datos!$G$75,"Revisar")))</f>
        <v>#VALUE!</v>
      </c>
      <c r="BD50" s="195">
        <f>IF(AX50=Datos!$C$65,BC50,0)</f>
        <v>0</v>
      </c>
      <c r="BE50" s="195">
        <f>IF(OR(AX50=Datos!$C$63,AX50=Datos!$C$64),BC50,0)</f>
        <v>0</v>
      </c>
      <c r="BF50" s="448"/>
      <c r="BG50" s="448"/>
      <c r="BH50" s="448"/>
      <c r="BI50" s="448"/>
      <c r="BJ50" s="451"/>
      <c r="BK50" s="454"/>
      <c r="BL50" s="457"/>
      <c r="BM50" s="196"/>
      <c r="BN50" s="191"/>
      <c r="BO50" s="191"/>
      <c r="BP50" s="191"/>
      <c r="BQ50" s="197"/>
    </row>
    <row r="51" spans="1:69" ht="43.5" hidden="1" customHeight="1" x14ac:dyDescent="0.35">
      <c r="A51" s="476"/>
      <c r="B51" s="479"/>
      <c r="C51" s="457"/>
      <c r="D51" s="482"/>
      <c r="E51" s="457"/>
      <c r="F51" s="460"/>
      <c r="G51" s="460"/>
      <c r="H51" s="484"/>
      <c r="I51" s="484"/>
      <c r="J51" s="484"/>
      <c r="K51" s="487"/>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3"/>
      <c r="AJ51" s="466"/>
      <c r="AK51" s="466"/>
      <c r="AL51" s="463"/>
      <c r="AM51" s="463"/>
      <c r="AN51" s="463"/>
      <c r="AO51" s="448"/>
      <c r="AP51" s="448"/>
      <c r="AQ51" s="448"/>
      <c r="AR51" s="468"/>
      <c r="AS51" s="470"/>
      <c r="AT51" s="473"/>
      <c r="AU51" s="199"/>
      <c r="AV51" s="193"/>
      <c r="AW51" s="193"/>
      <c r="AX51" s="194"/>
      <c r="AY51" s="194"/>
      <c r="AZ51" s="194"/>
      <c r="BA51" s="194"/>
      <c r="BB51" s="191"/>
      <c r="BC51" s="195" t="e">
        <f>IF(AX51=Datos!$C$63,Datos!$C$73,IF(AX51=Datos!$C$64,Datos!$C$74,IF(AX51=Datos!$C$65,Datos!$C$75,"Revisar")))+IF(AY51=Datos!$D$63,Datos!$D$73,IF(AY51=Datos!$D$64,Datos!$D$74,"Revisar"))+IF(AZ51=Datos!$E$63,Datos!$E$73,IF(AZ51=Datos!$E$64,Datos!$E$74,"Revisar"))+IF(BB51=Datos!$G$63,Datos!$G$73,IF(BB51=Datos!$G$64,Datos!$G$74,IF(BB51=Datos!$G$65,Datos!$G$75,"Revisar")))</f>
        <v>#VALUE!</v>
      </c>
      <c r="BD51" s="195">
        <f>IF(AX51=Datos!$C$65,BC51,0)</f>
        <v>0</v>
      </c>
      <c r="BE51" s="195">
        <f>IF(OR(AX51=Datos!$C$63,AX51=Datos!$C$64),BC51,0)</f>
        <v>0</v>
      </c>
      <c r="BF51" s="448"/>
      <c r="BG51" s="448"/>
      <c r="BH51" s="448"/>
      <c r="BI51" s="448"/>
      <c r="BJ51" s="451"/>
      <c r="BK51" s="454"/>
      <c r="BL51" s="457"/>
      <c r="BM51" s="200"/>
      <c r="BN51" s="200"/>
      <c r="BO51" s="200"/>
      <c r="BP51" s="200"/>
      <c r="BQ51" s="201"/>
    </row>
    <row r="52" spans="1:69" ht="43.5" hidden="1" customHeight="1" thickBot="1" x14ac:dyDescent="0.4">
      <c r="A52" s="477"/>
      <c r="B52" s="480"/>
      <c r="C52" s="458"/>
      <c r="D52" s="483"/>
      <c r="E52" s="458"/>
      <c r="F52" s="461"/>
      <c r="G52" s="461"/>
      <c r="H52" s="485"/>
      <c r="I52" s="485"/>
      <c r="J52" s="485"/>
      <c r="K52" s="488"/>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4"/>
      <c r="AJ52" s="467"/>
      <c r="AK52" s="467"/>
      <c r="AL52" s="464"/>
      <c r="AM52" s="464"/>
      <c r="AN52" s="464"/>
      <c r="AO52" s="449"/>
      <c r="AP52" s="449"/>
      <c r="AQ52" s="449"/>
      <c r="AR52" s="469"/>
      <c r="AS52" s="471"/>
      <c r="AT52" s="474"/>
      <c r="AU52" s="203"/>
      <c r="AV52" s="204"/>
      <c r="AW52" s="204"/>
      <c r="AX52" s="205"/>
      <c r="AY52" s="205"/>
      <c r="AZ52" s="205"/>
      <c r="BA52" s="205"/>
      <c r="BB52" s="202"/>
      <c r="BC52" s="206" t="e">
        <f>IF(AX52=Datos!$C$63,Datos!$C$73,IF(AX52=Datos!$C$64,Datos!$C$74,IF(AX52=Datos!$C$65,Datos!$C$75,"Revisar")))+IF(AY52=Datos!$D$63,Datos!$D$73,IF(AY52=Datos!$D$64,Datos!$D$74,"Revisar"))+IF(AZ52=Datos!$E$63,Datos!$E$73,IF(AZ52=Datos!$E$64,Datos!$E$74,"Revisar"))+IF(BB52=Datos!$G$63,Datos!$G$73,IF(BB52=Datos!$G$64,Datos!$G$74,IF(BB52=Datos!$G$65,Datos!$G$75,"Revisar")))</f>
        <v>#VALUE!</v>
      </c>
      <c r="BD52" s="206">
        <f>IF(AX52=Datos!$C$65,BC52,0)</f>
        <v>0</v>
      </c>
      <c r="BE52" s="206">
        <f>IF(OR(AX52=Datos!$C$63,AX52=Datos!$C$64),BC52,0)</f>
        <v>0</v>
      </c>
      <c r="BF52" s="449"/>
      <c r="BG52" s="449"/>
      <c r="BH52" s="449"/>
      <c r="BI52" s="449"/>
      <c r="BJ52" s="452"/>
      <c r="BK52" s="455"/>
      <c r="BL52" s="458"/>
      <c r="BM52" s="207"/>
      <c r="BN52" s="207"/>
      <c r="BO52" s="207"/>
      <c r="BP52" s="207"/>
      <c r="BQ52" s="208"/>
    </row>
    <row r="55" spans="1:69" ht="15" hidden="1" customHeight="1" x14ac:dyDescent="0.35"/>
    <row r="59" spans="1:69" ht="15" hidden="1" customHeight="1" x14ac:dyDescent="0.35"/>
    <row r="63" spans="1:69" ht="15" hidden="1" customHeight="1" x14ac:dyDescent="0.35"/>
    <row r="67" ht="15" hidden="1" customHeight="1" x14ac:dyDescent="0.35"/>
    <row r="71" ht="15" hidden="1" customHeight="1" x14ac:dyDescent="0.35"/>
    <row r="75" ht="15" hidden="1" customHeight="1" x14ac:dyDescent="0.35"/>
    <row r="79" ht="15" hidden="1" customHeight="1" x14ac:dyDescent="0.35"/>
    <row r="83" ht="15" hidden="1" customHeight="1" x14ac:dyDescent="0.35"/>
    <row r="87" ht="15" hidden="1" customHeight="1" x14ac:dyDescent="0.35"/>
    <row r="91" ht="15" hidden="1" customHeight="1" x14ac:dyDescent="0.35"/>
    <row r="95" ht="15" hidden="1" customHeight="1" x14ac:dyDescent="0.35"/>
    <row r="99" ht="15" hidden="1" customHeight="1" x14ac:dyDescent="0.35"/>
    <row r="103" ht="15" hidden="1" customHeight="1" x14ac:dyDescent="0.35"/>
    <row r="107" ht="15" hidden="1" customHeight="1" x14ac:dyDescent="0.35"/>
    <row r="111" ht="15" hidden="1" customHeight="1" x14ac:dyDescent="0.35"/>
    <row r="115" ht="15" hidden="1" customHeight="1" x14ac:dyDescent="0.35"/>
    <row r="119" ht="15" hidden="1" customHeight="1" x14ac:dyDescent="0.35"/>
    <row r="123" ht="15" hidden="1" customHeight="1" x14ac:dyDescent="0.35"/>
    <row r="127" ht="15" hidden="1" customHeight="1" x14ac:dyDescent="0.35"/>
    <row r="131" ht="15" hidden="1" customHeight="1" x14ac:dyDescent="0.35"/>
    <row r="135" ht="15" hidden="1" customHeight="1" x14ac:dyDescent="0.35"/>
  </sheetData>
  <sheetProtection algorithmName="SHA-512" hashValue="PXOBj/9xHG1Pa8XwNG+J0CyZ5CGwIWiSXU73ROcnOQjNrwOZA28dfdBzZyGatYXTmG+32PhoZESDG0fAGaqDMA==" saltValue="eX1borHFFkGv4CMmb9h2Hw==" spinCount="100000" sheet="1" formatCells="0" formatColumns="0" formatRows="0"/>
  <mergeCells count="499">
    <mergeCell ref="C9:D9"/>
    <mergeCell ref="E9:F9"/>
    <mergeCell ref="G9:H9"/>
    <mergeCell ref="B11:L11"/>
    <mergeCell ref="A13:AH13"/>
    <mergeCell ref="AL13:AT13"/>
    <mergeCell ref="B5:H5"/>
    <mergeCell ref="C6:H6"/>
    <mergeCell ref="C7:H7"/>
    <mergeCell ref="C8:D8"/>
    <mergeCell ref="E8:F8"/>
    <mergeCell ref="G8:H8"/>
    <mergeCell ref="C17:C20"/>
    <mergeCell ref="D17:D20"/>
    <mergeCell ref="E17:E20"/>
    <mergeCell ref="F17:F20"/>
    <mergeCell ref="AU13:BB14"/>
    <mergeCell ref="BF13:BL14"/>
    <mergeCell ref="BM13:BQ14"/>
    <mergeCell ref="M14:O14"/>
    <mergeCell ref="P14:AK14"/>
    <mergeCell ref="AI15:AK15"/>
    <mergeCell ref="AO15:AP15"/>
    <mergeCell ref="AQ15:AR15"/>
    <mergeCell ref="BF15:BG15"/>
    <mergeCell ref="BH15:BI15"/>
    <mergeCell ref="O17:O20"/>
    <mergeCell ref="P17:P20"/>
    <mergeCell ref="Q17:Q20"/>
    <mergeCell ref="R17:R20"/>
    <mergeCell ref="G17:G20"/>
    <mergeCell ref="H17:H20"/>
    <mergeCell ref="I17:I20"/>
    <mergeCell ref="J17:J20"/>
    <mergeCell ref="BK17:BK20"/>
    <mergeCell ref="BL17:BL20"/>
    <mergeCell ref="A21:A24"/>
    <mergeCell ref="B21:B24"/>
    <mergeCell ref="C21:C24"/>
    <mergeCell ref="D21:D24"/>
    <mergeCell ref="E21:E24"/>
    <mergeCell ref="AQ17:AQ20"/>
    <mergeCell ref="AR17:AR20"/>
    <mergeCell ref="AS17:AS20"/>
    <mergeCell ref="AT17:AT20"/>
    <mergeCell ref="A17:A20"/>
    <mergeCell ref="B17:B20"/>
    <mergeCell ref="F21:F24"/>
    <mergeCell ref="G21:G24"/>
    <mergeCell ref="H21:H24"/>
    <mergeCell ref="I21:I24"/>
    <mergeCell ref="J21:J24"/>
    <mergeCell ref="K21:K24"/>
    <mergeCell ref="U21:U24"/>
    <mergeCell ref="V21:V24"/>
    <mergeCell ref="W21:W24"/>
    <mergeCell ref="L21:L24"/>
    <mergeCell ref="M21:M24"/>
    <mergeCell ref="N21:N24"/>
    <mergeCell ref="O21:O24"/>
    <mergeCell ref="AK17:AK20"/>
    <mergeCell ref="AL17:AL20"/>
    <mergeCell ref="AM17:AM20"/>
    <mergeCell ref="AN17:AN20"/>
    <mergeCell ref="AO17:AO20"/>
    <mergeCell ref="AP17:AP20"/>
    <mergeCell ref="AE17:AE20"/>
    <mergeCell ref="AF17:AF20"/>
    <mergeCell ref="AG17:AG20"/>
    <mergeCell ref="K17:K20"/>
    <mergeCell ref="L17:L20"/>
    <mergeCell ref="BI17:BI20"/>
    <mergeCell ref="BJ17:BJ20"/>
    <mergeCell ref="AJ17:AJ20"/>
    <mergeCell ref="Y17:Y20"/>
    <mergeCell ref="Z17:Z20"/>
    <mergeCell ref="AA17:AA20"/>
    <mergeCell ref="AB17:AB20"/>
    <mergeCell ref="AC17:AC20"/>
    <mergeCell ref="AD17:AD20"/>
    <mergeCell ref="AH17:AH20"/>
    <mergeCell ref="AI17:AI20"/>
    <mergeCell ref="BH17:BH20"/>
    <mergeCell ref="S17:S20"/>
    <mergeCell ref="T17:T20"/>
    <mergeCell ref="U17:U20"/>
    <mergeCell ref="V17:V20"/>
    <mergeCell ref="W17:W20"/>
    <mergeCell ref="X17:X20"/>
    <mergeCell ref="M17:M20"/>
    <mergeCell ref="N17:N20"/>
    <mergeCell ref="BF17:BF20"/>
    <mergeCell ref="BG17:BG20"/>
    <mergeCell ref="P21:P24"/>
    <mergeCell ref="Q21:Q24"/>
    <mergeCell ref="BK21:BK24"/>
    <mergeCell ref="BL21:BL24"/>
    <mergeCell ref="AP21:AP24"/>
    <mergeCell ref="AQ21:AQ24"/>
    <mergeCell ref="AR21:AR24"/>
    <mergeCell ref="AS21:AS24"/>
    <mergeCell ref="AT21:AT24"/>
    <mergeCell ref="BF21:BF24"/>
    <mergeCell ref="AJ21:AJ24"/>
    <mergeCell ref="AK21:AK24"/>
    <mergeCell ref="AL21:AL24"/>
    <mergeCell ref="AM21:AM24"/>
    <mergeCell ref="AN21:AN24"/>
    <mergeCell ref="AO21:AO24"/>
    <mergeCell ref="A25:A28"/>
    <mergeCell ref="B25:B28"/>
    <mergeCell ref="C25:C28"/>
    <mergeCell ref="D25:D28"/>
    <mergeCell ref="E25:E28"/>
    <mergeCell ref="BG21:BG24"/>
    <mergeCell ref="BH21:BH24"/>
    <mergeCell ref="BI21:BI24"/>
    <mergeCell ref="BJ21:BJ24"/>
    <mergeCell ref="AD21:AD24"/>
    <mergeCell ref="AE21:AE24"/>
    <mergeCell ref="AF21:AF24"/>
    <mergeCell ref="AG21:AG24"/>
    <mergeCell ref="AH21:AH24"/>
    <mergeCell ref="AI21:AI24"/>
    <mergeCell ref="X21:X24"/>
    <mergeCell ref="Y21:Y24"/>
    <mergeCell ref="Z21:Z24"/>
    <mergeCell ref="AA21:AA24"/>
    <mergeCell ref="AB21:AB24"/>
    <mergeCell ref="AC21:AC24"/>
    <mergeCell ref="R21:R24"/>
    <mergeCell ref="S21:S24"/>
    <mergeCell ref="T21:T24"/>
    <mergeCell ref="L25:L28"/>
    <mergeCell ref="M25:M28"/>
    <mergeCell ref="N25:N28"/>
    <mergeCell ref="O25:O28"/>
    <mergeCell ref="P25:P28"/>
    <mergeCell ref="Q25:Q28"/>
    <mergeCell ref="F25:F28"/>
    <mergeCell ref="G25:G28"/>
    <mergeCell ref="H25:H28"/>
    <mergeCell ref="I25:I28"/>
    <mergeCell ref="J25:J28"/>
    <mergeCell ref="K25:K28"/>
    <mergeCell ref="X25:X28"/>
    <mergeCell ref="Y25:Y28"/>
    <mergeCell ref="Z25:Z28"/>
    <mergeCell ref="AA25:AA28"/>
    <mergeCell ref="AB25:AB28"/>
    <mergeCell ref="AC25:AC28"/>
    <mergeCell ref="R25:R28"/>
    <mergeCell ref="S25:S28"/>
    <mergeCell ref="T25:T28"/>
    <mergeCell ref="U25:U28"/>
    <mergeCell ref="V25:V28"/>
    <mergeCell ref="W25:W28"/>
    <mergeCell ref="AJ25:AJ28"/>
    <mergeCell ref="AK25:AK28"/>
    <mergeCell ref="AL25:AL28"/>
    <mergeCell ref="AM25:AM28"/>
    <mergeCell ref="AN25:AN28"/>
    <mergeCell ref="AO25:AO28"/>
    <mergeCell ref="AD25:AD28"/>
    <mergeCell ref="AE25:AE28"/>
    <mergeCell ref="AF25:AF28"/>
    <mergeCell ref="AG25:AG28"/>
    <mergeCell ref="AH25:AH28"/>
    <mergeCell ref="AI25:AI28"/>
    <mergeCell ref="BG25:BG28"/>
    <mergeCell ref="BH25:BH28"/>
    <mergeCell ref="BI25:BI28"/>
    <mergeCell ref="BJ25:BJ28"/>
    <mergeCell ref="BK25:BK28"/>
    <mergeCell ref="BL25:BL28"/>
    <mergeCell ref="AP25:AP28"/>
    <mergeCell ref="AQ25:AQ28"/>
    <mergeCell ref="AR25:AR28"/>
    <mergeCell ref="AS25:AS28"/>
    <mergeCell ref="AT25:AT28"/>
    <mergeCell ref="BF25:BF28"/>
    <mergeCell ref="G29:G32"/>
    <mergeCell ref="H29:H32"/>
    <mergeCell ref="I29:I32"/>
    <mergeCell ref="J29:J32"/>
    <mergeCell ref="K29:K32"/>
    <mergeCell ref="L29:L32"/>
    <mergeCell ref="A29:A32"/>
    <mergeCell ref="B29:B32"/>
    <mergeCell ref="C29:C32"/>
    <mergeCell ref="D29:D32"/>
    <mergeCell ref="E29:E32"/>
    <mergeCell ref="F29:F32"/>
    <mergeCell ref="S29:S32"/>
    <mergeCell ref="T29:T32"/>
    <mergeCell ref="U29:U32"/>
    <mergeCell ref="V29:V32"/>
    <mergeCell ref="W29:W32"/>
    <mergeCell ref="X29:X32"/>
    <mergeCell ref="M29:M32"/>
    <mergeCell ref="N29:N32"/>
    <mergeCell ref="O29:O32"/>
    <mergeCell ref="P29:P32"/>
    <mergeCell ref="Q29:Q32"/>
    <mergeCell ref="R29:R32"/>
    <mergeCell ref="AG29:AG32"/>
    <mergeCell ref="AH29:AH32"/>
    <mergeCell ref="AI29:AI32"/>
    <mergeCell ref="AJ29:AJ32"/>
    <mergeCell ref="Y29:Y32"/>
    <mergeCell ref="Z29:Z32"/>
    <mergeCell ref="AA29:AA32"/>
    <mergeCell ref="AB29:AB32"/>
    <mergeCell ref="AC29:AC32"/>
    <mergeCell ref="AD29:AD32"/>
    <mergeCell ref="BH29:BH32"/>
    <mergeCell ref="BI29:BI32"/>
    <mergeCell ref="BJ29:BJ32"/>
    <mergeCell ref="BK29:BK32"/>
    <mergeCell ref="BL29:BL32"/>
    <mergeCell ref="A33:A36"/>
    <mergeCell ref="B33:B36"/>
    <mergeCell ref="C33:C36"/>
    <mergeCell ref="D33:D36"/>
    <mergeCell ref="E33:E36"/>
    <mergeCell ref="AQ29:AQ32"/>
    <mergeCell ref="AR29:AR32"/>
    <mergeCell ref="AS29:AS32"/>
    <mergeCell ref="AT29:AT32"/>
    <mergeCell ref="BF29:BF32"/>
    <mergeCell ref="BG29:BG32"/>
    <mergeCell ref="AK29:AK32"/>
    <mergeCell ref="AL29:AL32"/>
    <mergeCell ref="AM29:AM32"/>
    <mergeCell ref="AN29:AN32"/>
    <mergeCell ref="AO29:AO32"/>
    <mergeCell ref="AP29:AP32"/>
    <mergeCell ref="AE29:AE32"/>
    <mergeCell ref="AF29:AF32"/>
    <mergeCell ref="L33:L36"/>
    <mergeCell ref="M33:M36"/>
    <mergeCell ref="N33:N36"/>
    <mergeCell ref="O33:O36"/>
    <mergeCell ref="P33:P36"/>
    <mergeCell ref="Q33:Q36"/>
    <mergeCell ref="F33:F36"/>
    <mergeCell ref="G33:G36"/>
    <mergeCell ref="H33:H36"/>
    <mergeCell ref="I33:I36"/>
    <mergeCell ref="J33:J36"/>
    <mergeCell ref="K33:K36"/>
    <mergeCell ref="X33:X36"/>
    <mergeCell ref="Y33:Y36"/>
    <mergeCell ref="Z33:Z36"/>
    <mergeCell ref="AA33:AA36"/>
    <mergeCell ref="AB33:AB36"/>
    <mergeCell ref="AC33:AC36"/>
    <mergeCell ref="R33:R36"/>
    <mergeCell ref="S33:S36"/>
    <mergeCell ref="T33:T36"/>
    <mergeCell ref="U33:U36"/>
    <mergeCell ref="V33:V36"/>
    <mergeCell ref="W33:W36"/>
    <mergeCell ref="AJ33:AJ36"/>
    <mergeCell ref="AK33:AK36"/>
    <mergeCell ref="AL33:AL36"/>
    <mergeCell ref="AM33:AM36"/>
    <mergeCell ref="AN33:AN36"/>
    <mergeCell ref="AO33:AO36"/>
    <mergeCell ref="AD33:AD36"/>
    <mergeCell ref="AE33:AE36"/>
    <mergeCell ref="AF33:AF36"/>
    <mergeCell ref="AG33:AG36"/>
    <mergeCell ref="AH33:AH36"/>
    <mergeCell ref="AI33:AI36"/>
    <mergeCell ref="BG33:BG36"/>
    <mergeCell ref="BH33:BH36"/>
    <mergeCell ref="BI33:BI36"/>
    <mergeCell ref="BJ33:BJ36"/>
    <mergeCell ref="BK33:BK36"/>
    <mergeCell ref="BL33:BL36"/>
    <mergeCell ref="AP33:AP36"/>
    <mergeCell ref="AQ33:AQ36"/>
    <mergeCell ref="AR33:AR36"/>
    <mergeCell ref="AS33:AS36"/>
    <mergeCell ref="AT33:AT36"/>
    <mergeCell ref="BF33:BF36"/>
    <mergeCell ref="G37:G40"/>
    <mergeCell ref="H37:H40"/>
    <mergeCell ref="I37:I40"/>
    <mergeCell ref="J37:J40"/>
    <mergeCell ref="K37:K40"/>
    <mergeCell ref="L37:L40"/>
    <mergeCell ref="A37:A40"/>
    <mergeCell ref="B37:B40"/>
    <mergeCell ref="C37:C40"/>
    <mergeCell ref="D37:D40"/>
    <mergeCell ref="E37:E40"/>
    <mergeCell ref="F37:F40"/>
    <mergeCell ref="S37:S40"/>
    <mergeCell ref="T37:T40"/>
    <mergeCell ref="U37:U40"/>
    <mergeCell ref="V37:V40"/>
    <mergeCell ref="W37:W40"/>
    <mergeCell ref="X37:X40"/>
    <mergeCell ref="M37:M40"/>
    <mergeCell ref="N37:N40"/>
    <mergeCell ref="O37:O40"/>
    <mergeCell ref="P37:P40"/>
    <mergeCell ref="Q37:Q40"/>
    <mergeCell ref="R37:R40"/>
    <mergeCell ref="AG37:AG40"/>
    <mergeCell ref="AH37:AH40"/>
    <mergeCell ref="AI37:AI40"/>
    <mergeCell ref="AJ37:AJ40"/>
    <mergeCell ref="Y37:Y40"/>
    <mergeCell ref="Z37:Z40"/>
    <mergeCell ref="AA37:AA40"/>
    <mergeCell ref="AB37:AB40"/>
    <mergeCell ref="AC37:AC40"/>
    <mergeCell ref="AD37:AD40"/>
    <mergeCell ref="BH37:BH40"/>
    <mergeCell ref="BI37:BI40"/>
    <mergeCell ref="BJ37:BJ40"/>
    <mergeCell ref="BK37:BK40"/>
    <mergeCell ref="BL37:BL40"/>
    <mergeCell ref="A41:A44"/>
    <mergeCell ref="B41:B44"/>
    <mergeCell ref="C41:C44"/>
    <mergeCell ref="D41:D44"/>
    <mergeCell ref="E41:E44"/>
    <mergeCell ref="AQ37:AQ40"/>
    <mergeCell ref="AR37:AR40"/>
    <mergeCell ref="AS37:AS40"/>
    <mergeCell ref="AT37:AT40"/>
    <mergeCell ref="BF37:BF40"/>
    <mergeCell ref="BG37:BG40"/>
    <mergeCell ref="AK37:AK40"/>
    <mergeCell ref="AL37:AL40"/>
    <mergeCell ref="AM37:AM40"/>
    <mergeCell ref="AN37:AN40"/>
    <mergeCell ref="AO37:AO40"/>
    <mergeCell ref="AP37:AP40"/>
    <mergeCell ref="AE37:AE40"/>
    <mergeCell ref="AF37:AF40"/>
    <mergeCell ref="L41:L44"/>
    <mergeCell ref="M41:M44"/>
    <mergeCell ref="N41:N44"/>
    <mergeCell ref="O41:O44"/>
    <mergeCell ref="P41:P44"/>
    <mergeCell ref="Q41:Q44"/>
    <mergeCell ref="F41:F44"/>
    <mergeCell ref="G41:G44"/>
    <mergeCell ref="H41:H44"/>
    <mergeCell ref="I41:I44"/>
    <mergeCell ref="J41:J44"/>
    <mergeCell ref="K41:K44"/>
    <mergeCell ref="X41:X44"/>
    <mergeCell ref="Y41:Y44"/>
    <mergeCell ref="Z41:Z44"/>
    <mergeCell ref="AA41:AA44"/>
    <mergeCell ref="AB41:AB44"/>
    <mergeCell ref="AC41:AC44"/>
    <mergeCell ref="R41:R44"/>
    <mergeCell ref="S41:S44"/>
    <mergeCell ref="T41:T44"/>
    <mergeCell ref="U41:U44"/>
    <mergeCell ref="V41:V44"/>
    <mergeCell ref="W41:W44"/>
    <mergeCell ref="AJ41:AJ44"/>
    <mergeCell ref="AK41:AK44"/>
    <mergeCell ref="AL41:AL44"/>
    <mergeCell ref="AM41:AM44"/>
    <mergeCell ref="AN41:AN44"/>
    <mergeCell ref="AO41:AO44"/>
    <mergeCell ref="AD41:AD44"/>
    <mergeCell ref="AE41:AE44"/>
    <mergeCell ref="AF41:AF44"/>
    <mergeCell ref="AG41:AG44"/>
    <mergeCell ref="AH41:AH44"/>
    <mergeCell ref="AI41:AI44"/>
    <mergeCell ref="BG41:BG44"/>
    <mergeCell ref="BH41:BH44"/>
    <mergeCell ref="BI41:BI44"/>
    <mergeCell ref="BJ41:BJ44"/>
    <mergeCell ref="BK41:BK44"/>
    <mergeCell ref="BL41:BL44"/>
    <mergeCell ref="AP41:AP44"/>
    <mergeCell ref="AQ41:AQ44"/>
    <mergeCell ref="AR41:AR44"/>
    <mergeCell ref="AS41:AS44"/>
    <mergeCell ref="AT41:AT44"/>
    <mergeCell ref="BF41:BF44"/>
    <mergeCell ref="G45:G48"/>
    <mergeCell ref="H45:H48"/>
    <mergeCell ref="I45:I48"/>
    <mergeCell ref="J45:J48"/>
    <mergeCell ref="K45:K48"/>
    <mergeCell ref="L45:L48"/>
    <mergeCell ref="A45:A48"/>
    <mergeCell ref="B45:B48"/>
    <mergeCell ref="C45:C48"/>
    <mergeCell ref="D45:D48"/>
    <mergeCell ref="E45:E48"/>
    <mergeCell ref="F45:F48"/>
    <mergeCell ref="S45:S48"/>
    <mergeCell ref="T45:T48"/>
    <mergeCell ref="U45:U48"/>
    <mergeCell ref="V45:V48"/>
    <mergeCell ref="W45:W48"/>
    <mergeCell ref="X45:X48"/>
    <mergeCell ref="M45:M48"/>
    <mergeCell ref="N45:N48"/>
    <mergeCell ref="O45:O48"/>
    <mergeCell ref="P45:P48"/>
    <mergeCell ref="Q45:Q48"/>
    <mergeCell ref="R45:R48"/>
    <mergeCell ref="AG45:AG48"/>
    <mergeCell ref="AH45:AH48"/>
    <mergeCell ref="AI45:AI48"/>
    <mergeCell ref="AJ45:AJ48"/>
    <mergeCell ref="Y45:Y48"/>
    <mergeCell ref="Z45:Z48"/>
    <mergeCell ref="AA45:AA48"/>
    <mergeCell ref="AB45:AB48"/>
    <mergeCell ref="AC45:AC48"/>
    <mergeCell ref="AD45:AD48"/>
    <mergeCell ref="BH45:BH48"/>
    <mergeCell ref="BI45:BI48"/>
    <mergeCell ref="BJ45:BJ48"/>
    <mergeCell ref="BK45:BK48"/>
    <mergeCell ref="BL45:BL48"/>
    <mergeCell ref="A49:A52"/>
    <mergeCell ref="B49:B52"/>
    <mergeCell ref="C49:C52"/>
    <mergeCell ref="D49:D52"/>
    <mergeCell ref="E49:E52"/>
    <mergeCell ref="AQ45:AQ48"/>
    <mergeCell ref="AR45:AR48"/>
    <mergeCell ref="AS45:AS48"/>
    <mergeCell ref="AT45:AT48"/>
    <mergeCell ref="BF45:BF48"/>
    <mergeCell ref="BG45:BG48"/>
    <mergeCell ref="AK45:AK48"/>
    <mergeCell ref="AL45:AL48"/>
    <mergeCell ref="AM45:AM48"/>
    <mergeCell ref="AN45:AN48"/>
    <mergeCell ref="AO45:AO48"/>
    <mergeCell ref="AP45:AP48"/>
    <mergeCell ref="AE45:AE48"/>
    <mergeCell ref="AF45:AF48"/>
    <mergeCell ref="L49:L52"/>
    <mergeCell ref="M49:M52"/>
    <mergeCell ref="N49:N52"/>
    <mergeCell ref="O49:O52"/>
    <mergeCell ref="P49:P52"/>
    <mergeCell ref="Q49:Q52"/>
    <mergeCell ref="F49:F52"/>
    <mergeCell ref="G49:G52"/>
    <mergeCell ref="H49:H52"/>
    <mergeCell ref="I49:I52"/>
    <mergeCell ref="J49:J52"/>
    <mergeCell ref="K49:K52"/>
    <mergeCell ref="X49:X52"/>
    <mergeCell ref="Y49:Y52"/>
    <mergeCell ref="Z49:Z52"/>
    <mergeCell ref="AA49:AA52"/>
    <mergeCell ref="AB49:AB52"/>
    <mergeCell ref="AC49:AC52"/>
    <mergeCell ref="R49:R52"/>
    <mergeCell ref="S49:S52"/>
    <mergeCell ref="T49:T52"/>
    <mergeCell ref="U49:U52"/>
    <mergeCell ref="V49:V52"/>
    <mergeCell ref="W49:W52"/>
    <mergeCell ref="AJ49:AJ52"/>
    <mergeCell ref="AK49:AK52"/>
    <mergeCell ref="AL49:AL52"/>
    <mergeCell ref="AM49:AM52"/>
    <mergeCell ref="AN49:AN52"/>
    <mergeCell ref="AO49:AO52"/>
    <mergeCell ref="AD49:AD52"/>
    <mergeCell ref="AE49:AE52"/>
    <mergeCell ref="AF49:AF52"/>
    <mergeCell ref="AG49:AG52"/>
    <mergeCell ref="AH49:AH52"/>
    <mergeCell ref="AI49:AI52"/>
    <mergeCell ref="BG49:BG52"/>
    <mergeCell ref="BH49:BH52"/>
    <mergeCell ref="BI49:BI52"/>
    <mergeCell ref="BJ49:BJ52"/>
    <mergeCell ref="BK49:BK52"/>
    <mergeCell ref="BL49:BL52"/>
    <mergeCell ref="AP49:AP52"/>
    <mergeCell ref="AQ49:AQ52"/>
    <mergeCell ref="AR49:AR52"/>
    <mergeCell ref="AS49:AS52"/>
    <mergeCell ref="AT49:AT52"/>
    <mergeCell ref="BF49:BF52"/>
  </mergeCells>
  <conditionalFormatting sqref="AP17:AP52 BG17:BG52">
    <cfRule type="cellIs" dxfId="805" priority="1" operator="equal">
      <formula>"Seguro"</formula>
    </cfRule>
    <cfRule type="cellIs" dxfId="804" priority="2" operator="equal">
      <formula>"Probable"</formula>
    </cfRule>
    <cfRule type="cellIs" dxfId="803" priority="3" operator="equal">
      <formula>"Posible"</formula>
    </cfRule>
    <cfRule type="cellIs" dxfId="802" priority="4" operator="equal">
      <formula>"Improbable"</formula>
    </cfRule>
    <cfRule type="cellIs" dxfId="801" priority="5" operator="equal">
      <formula>"Rara Vez"</formula>
    </cfRule>
    <cfRule type="cellIs" dxfId="800" priority="6" operator="equal">
      <formula>"Muy Alta"</formula>
    </cfRule>
    <cfRule type="cellIs" dxfId="799" priority="7" operator="equal">
      <formula>"Alta"</formula>
    </cfRule>
    <cfRule type="cellIs" dxfId="798" priority="8" operator="equal">
      <formula>"Media"</formula>
    </cfRule>
    <cfRule type="cellIs" dxfId="797" priority="9" operator="equal">
      <formula>"Baja"</formula>
    </cfRule>
    <cfRule type="cellIs" dxfId="796" priority="10" operator="equal">
      <formula>"Muy Baja"</formula>
    </cfRule>
  </conditionalFormatting>
  <conditionalFormatting sqref="AR17:AR52 BI17:BI52">
    <cfRule type="cellIs" dxfId="795" priority="38" operator="equal">
      <formula>"Insignificante"</formula>
    </cfRule>
    <cfRule type="cellIs" dxfId="794" priority="34" operator="equal">
      <formula>"Catastrófico"</formula>
    </cfRule>
    <cfRule type="cellIs" dxfId="793" priority="35" operator="equal">
      <formula>"Mayor"</formula>
    </cfRule>
    <cfRule type="cellIs" dxfId="792" priority="36" operator="equal">
      <formula>"Moderado"</formula>
    </cfRule>
    <cfRule type="cellIs" dxfId="791" priority="37" operator="equal">
      <formula>"Menor"</formula>
    </cfRule>
  </conditionalFormatting>
  <conditionalFormatting sqref="AT17">
    <cfRule type="containsText" dxfId="790" priority="39" operator="containsText" text="BAJO">
      <formula>NOT(ISERROR(SEARCH("BAJO",AT17)))</formula>
    </cfRule>
    <cfRule type="containsText" dxfId="789" priority="40" operator="containsText" text="MODERADO">
      <formula>NOT(ISERROR(SEARCH("MODERADO",AT17)))</formula>
    </cfRule>
    <cfRule type="containsText" dxfId="788" priority="41" operator="containsText" text="ALTO">
      <formula>NOT(ISERROR(SEARCH("ALTO",AT17)))</formula>
    </cfRule>
    <cfRule type="containsText" dxfId="787" priority="42" operator="containsText" text="EXTREMO">
      <formula>NOT(ISERROR(SEARCH("EXTREMO",AT17)))</formula>
    </cfRule>
  </conditionalFormatting>
  <conditionalFormatting sqref="AT21">
    <cfRule type="containsText" dxfId="786" priority="117" operator="containsText" text="ALTO">
      <formula>NOT(ISERROR(SEARCH("ALTO",AT21)))</formula>
    </cfRule>
    <cfRule type="containsText" dxfId="785" priority="116" operator="containsText" text="MODERADO">
      <formula>NOT(ISERROR(SEARCH("MODERADO",AT21)))</formula>
    </cfRule>
    <cfRule type="containsText" dxfId="784" priority="115" operator="containsText" text="BAJO">
      <formula>NOT(ISERROR(SEARCH("BAJO",AT21)))</formula>
    </cfRule>
    <cfRule type="containsText" dxfId="783" priority="118" operator="containsText" text="EXTREMO">
      <formula>NOT(ISERROR(SEARCH("EXTREMO",AT21)))</formula>
    </cfRule>
  </conditionalFormatting>
  <conditionalFormatting sqref="AT25">
    <cfRule type="containsText" dxfId="782" priority="99" operator="containsText" text="BAJO">
      <formula>NOT(ISERROR(SEARCH("BAJO",AT25)))</formula>
    </cfRule>
    <cfRule type="containsText" dxfId="781" priority="100" operator="containsText" text="MODERADO">
      <formula>NOT(ISERROR(SEARCH("MODERADO",AT25)))</formula>
    </cfRule>
    <cfRule type="containsText" dxfId="780" priority="101" operator="containsText" text="ALTO">
      <formula>NOT(ISERROR(SEARCH("ALTO",AT25)))</formula>
    </cfRule>
    <cfRule type="containsText" dxfId="779" priority="102" operator="containsText" text="EXTREMO">
      <formula>NOT(ISERROR(SEARCH("EXTREMO",AT25)))</formula>
    </cfRule>
  </conditionalFormatting>
  <conditionalFormatting sqref="AT29">
    <cfRule type="containsText" dxfId="778" priority="94" operator="containsText" text="EXTREMO">
      <formula>NOT(ISERROR(SEARCH("EXTREMO",AT29)))</formula>
    </cfRule>
    <cfRule type="containsText" dxfId="777" priority="93" operator="containsText" text="ALTO">
      <formula>NOT(ISERROR(SEARCH("ALTO",AT29)))</formula>
    </cfRule>
    <cfRule type="containsText" dxfId="776" priority="92" operator="containsText" text="MODERADO">
      <formula>NOT(ISERROR(SEARCH("MODERADO",AT29)))</formula>
    </cfRule>
    <cfRule type="containsText" dxfId="775" priority="91" operator="containsText" text="BAJO">
      <formula>NOT(ISERROR(SEARCH("BAJO",AT29)))</formula>
    </cfRule>
  </conditionalFormatting>
  <conditionalFormatting sqref="AT33">
    <cfRule type="containsText" dxfId="774" priority="85" operator="containsText" text="ALTO">
      <formula>NOT(ISERROR(SEARCH("ALTO",AT33)))</formula>
    </cfRule>
    <cfRule type="containsText" dxfId="773" priority="84" operator="containsText" text="MODERADO">
      <formula>NOT(ISERROR(SEARCH("MODERADO",AT33)))</formula>
    </cfRule>
    <cfRule type="containsText" dxfId="772" priority="83" operator="containsText" text="BAJO">
      <formula>NOT(ISERROR(SEARCH("BAJO",AT33)))</formula>
    </cfRule>
    <cfRule type="containsText" dxfId="771" priority="86" operator="containsText" text="EXTREMO">
      <formula>NOT(ISERROR(SEARCH("EXTREMO",AT33)))</formula>
    </cfRule>
  </conditionalFormatting>
  <conditionalFormatting sqref="AT37">
    <cfRule type="containsText" dxfId="770" priority="77" operator="containsText" text="ALTO">
      <formula>NOT(ISERROR(SEARCH("ALTO",AT37)))</formula>
    </cfRule>
    <cfRule type="containsText" dxfId="769" priority="78" operator="containsText" text="EXTREMO">
      <formula>NOT(ISERROR(SEARCH("EXTREMO",AT37)))</formula>
    </cfRule>
    <cfRule type="containsText" dxfId="768" priority="75" operator="containsText" text="BAJO">
      <formula>NOT(ISERROR(SEARCH("BAJO",AT37)))</formula>
    </cfRule>
    <cfRule type="containsText" dxfId="767" priority="76" operator="containsText" text="MODERADO">
      <formula>NOT(ISERROR(SEARCH("MODERADO",AT37)))</formula>
    </cfRule>
  </conditionalFormatting>
  <conditionalFormatting sqref="AT41">
    <cfRule type="containsText" dxfId="766" priority="67" operator="containsText" text="BAJO">
      <formula>NOT(ISERROR(SEARCH("BAJO",AT41)))</formula>
    </cfRule>
    <cfRule type="containsText" dxfId="765" priority="68" operator="containsText" text="MODERADO">
      <formula>NOT(ISERROR(SEARCH("MODERADO",AT41)))</formula>
    </cfRule>
    <cfRule type="containsText" dxfId="764" priority="70" operator="containsText" text="EXTREMO">
      <formula>NOT(ISERROR(SEARCH("EXTREMO",AT41)))</formula>
    </cfRule>
    <cfRule type="containsText" dxfId="763" priority="69" operator="containsText" text="ALTO">
      <formula>NOT(ISERROR(SEARCH("ALTO",AT41)))</formula>
    </cfRule>
  </conditionalFormatting>
  <conditionalFormatting sqref="AT45">
    <cfRule type="containsText" dxfId="762" priority="59" operator="containsText" text="BAJO">
      <formula>NOT(ISERROR(SEARCH("BAJO",AT45)))</formula>
    </cfRule>
    <cfRule type="containsText" dxfId="761" priority="60" operator="containsText" text="MODERADO">
      <formula>NOT(ISERROR(SEARCH("MODERADO",AT45)))</formula>
    </cfRule>
    <cfRule type="containsText" dxfId="760" priority="61" operator="containsText" text="ALTO">
      <formula>NOT(ISERROR(SEARCH("ALTO",AT45)))</formula>
    </cfRule>
    <cfRule type="containsText" dxfId="759" priority="62" operator="containsText" text="EXTREMO">
      <formula>NOT(ISERROR(SEARCH("EXTREMO",AT45)))</formula>
    </cfRule>
  </conditionalFormatting>
  <conditionalFormatting sqref="AT49">
    <cfRule type="containsText" dxfId="758" priority="51" operator="containsText" text="BAJO">
      <formula>NOT(ISERROR(SEARCH("BAJO",AT49)))</formula>
    </cfRule>
    <cfRule type="containsText" dxfId="757" priority="52" operator="containsText" text="MODERADO">
      <formula>NOT(ISERROR(SEARCH("MODERADO",AT49)))</formula>
    </cfRule>
    <cfRule type="containsText" dxfId="756" priority="53" operator="containsText" text="ALTO">
      <formula>NOT(ISERROR(SEARCH("ALTO",AT49)))</formula>
    </cfRule>
    <cfRule type="containsText" dxfId="755" priority="54" operator="containsText" text="EXTREMO">
      <formula>NOT(ISERROR(SEARCH("EXTREMO",AT49)))</formula>
    </cfRule>
  </conditionalFormatting>
  <conditionalFormatting sqref="BK17">
    <cfRule type="containsText" dxfId="754" priority="23" operator="containsText" text="ALTO">
      <formula>NOT(ISERROR(SEARCH("ALTO",BK17)))</formula>
    </cfRule>
    <cfRule type="containsText" dxfId="753" priority="24" operator="containsText" text="EXTREMO">
      <formula>NOT(ISERROR(SEARCH("EXTREMO",BK17)))</formula>
    </cfRule>
    <cfRule type="containsText" dxfId="752" priority="22" operator="containsText" text="MODERADO">
      <formula>NOT(ISERROR(SEARCH("MODERADO",BK17)))</formula>
    </cfRule>
    <cfRule type="containsText" dxfId="751" priority="21" operator="containsText" text="BAJO">
      <formula>NOT(ISERROR(SEARCH("BAJO",BK17)))</formula>
    </cfRule>
  </conditionalFormatting>
  <conditionalFormatting sqref="BK21 BK25 BK29 BK33 BK37 BK41 BK45 BK49">
    <cfRule type="containsText" dxfId="750" priority="44" operator="containsText" text="MODERADO">
      <formula>NOT(ISERROR(SEARCH("MODERADO",BK21)))</formula>
    </cfRule>
    <cfRule type="containsText" dxfId="749" priority="45" operator="containsText" text="ALTO">
      <formula>NOT(ISERROR(SEARCH("ALTO",BK21)))</formula>
    </cfRule>
    <cfRule type="containsText" dxfId="748" priority="46" operator="containsText" text="EXTREMO">
      <formula>NOT(ISERROR(SEARCH("EXTREMO",BK21)))</formula>
    </cfRule>
    <cfRule type="containsText" dxfId="747" priority="43" operator="containsText" text="BAJO">
      <formula>NOT(ISERROR(SEARCH("BAJO",BK21)))</formula>
    </cfRule>
  </conditionalFormatting>
  <conditionalFormatting sqref="BL17">
    <cfRule type="containsText" dxfId="746" priority="25" operator="containsText" text="RIESGO BAJO">
      <formula>NOT(ISERROR(SEARCH("RIESGO BAJO",BL17)))</formula>
    </cfRule>
    <cfRule type="containsText" dxfId="745" priority="26" operator="containsText" text="RIESGO MODERADO">
      <formula>NOT(ISERROR(SEARCH("RIESGO MODERADO",BL17)))</formula>
    </cfRule>
    <cfRule type="containsText" dxfId="744" priority="27" operator="containsText" text="RIESGO ALTO">
      <formula>NOT(ISERROR(SEARCH("RIESGO ALTO",BL17)))</formula>
    </cfRule>
    <cfRule type="containsText" dxfId="743" priority="28" operator="containsText" text="RIESGO EXTREMO">
      <formula>NOT(ISERROR(SEARCH("RIESGO EXTREMO",BL17)))</formula>
    </cfRule>
  </conditionalFormatting>
  <conditionalFormatting sqref="BL21">
    <cfRule type="containsText" dxfId="742" priority="111" operator="containsText" text="RIESGO BAJO">
      <formula>NOT(ISERROR(SEARCH("RIESGO BAJO",BL21)))</formula>
    </cfRule>
    <cfRule type="containsText" dxfId="741" priority="112" operator="containsText" text="RIESGO MODERADO">
      <formula>NOT(ISERROR(SEARCH("RIESGO MODERADO",BL21)))</formula>
    </cfRule>
    <cfRule type="containsText" dxfId="740" priority="113" operator="containsText" text="RIESGO ALTO">
      <formula>NOT(ISERROR(SEARCH("RIESGO ALTO",BL21)))</formula>
    </cfRule>
    <cfRule type="containsText" dxfId="739" priority="114" operator="containsText" text="RIESGO EXTREMO">
      <formula>NOT(ISERROR(SEARCH("RIESGO EXTREMO",BL21)))</formula>
    </cfRule>
  </conditionalFormatting>
  <conditionalFormatting sqref="BL25">
    <cfRule type="containsText" dxfId="738" priority="95" operator="containsText" text="RIESGO BAJO">
      <formula>NOT(ISERROR(SEARCH("RIESGO BAJO",BL25)))</formula>
    </cfRule>
    <cfRule type="containsText" dxfId="737" priority="96" operator="containsText" text="RIESGO MODERADO">
      <formula>NOT(ISERROR(SEARCH("RIESGO MODERADO",BL25)))</formula>
    </cfRule>
    <cfRule type="containsText" dxfId="736" priority="97" operator="containsText" text="RIESGO ALTO">
      <formula>NOT(ISERROR(SEARCH("RIESGO ALTO",BL25)))</formula>
    </cfRule>
    <cfRule type="containsText" dxfId="735" priority="98" operator="containsText" text="RIESGO EXTREMO">
      <formula>NOT(ISERROR(SEARCH("RIESGO EXTREMO",BL25)))</formula>
    </cfRule>
  </conditionalFormatting>
  <conditionalFormatting sqref="BL29">
    <cfRule type="containsText" dxfId="734" priority="90" operator="containsText" text="RIESGO EXTREMO">
      <formula>NOT(ISERROR(SEARCH("RIESGO EXTREMO",BL29)))</formula>
    </cfRule>
    <cfRule type="containsText" dxfId="733" priority="87" operator="containsText" text="RIESGO BAJO">
      <formula>NOT(ISERROR(SEARCH("RIESGO BAJO",BL29)))</formula>
    </cfRule>
    <cfRule type="containsText" dxfId="732" priority="89" operator="containsText" text="RIESGO ALTO">
      <formula>NOT(ISERROR(SEARCH("RIESGO ALTO",BL29)))</formula>
    </cfRule>
    <cfRule type="containsText" dxfId="731" priority="88" operator="containsText" text="RIESGO MODERADO">
      <formula>NOT(ISERROR(SEARCH("RIESGO MODERADO",BL29)))</formula>
    </cfRule>
  </conditionalFormatting>
  <conditionalFormatting sqref="BL33">
    <cfRule type="containsText" dxfId="730" priority="79" operator="containsText" text="RIESGO BAJO">
      <formula>NOT(ISERROR(SEARCH("RIESGO BAJO",BL33)))</formula>
    </cfRule>
    <cfRule type="containsText" dxfId="729" priority="80" operator="containsText" text="RIESGO MODERADO">
      <formula>NOT(ISERROR(SEARCH("RIESGO MODERADO",BL33)))</formula>
    </cfRule>
    <cfRule type="containsText" dxfId="728" priority="81" operator="containsText" text="RIESGO ALTO">
      <formula>NOT(ISERROR(SEARCH("RIESGO ALTO",BL33)))</formula>
    </cfRule>
    <cfRule type="containsText" dxfId="727" priority="82" operator="containsText" text="RIESGO EXTREMO">
      <formula>NOT(ISERROR(SEARCH("RIESGO EXTREMO",BL33)))</formula>
    </cfRule>
  </conditionalFormatting>
  <conditionalFormatting sqref="BL37">
    <cfRule type="containsText" dxfId="726" priority="73" operator="containsText" text="RIESGO ALTO">
      <formula>NOT(ISERROR(SEARCH("RIESGO ALTO",BL37)))</formula>
    </cfRule>
    <cfRule type="containsText" dxfId="725" priority="72" operator="containsText" text="RIESGO MODERADO">
      <formula>NOT(ISERROR(SEARCH("RIESGO MODERADO",BL37)))</formula>
    </cfRule>
    <cfRule type="containsText" dxfId="724" priority="71" operator="containsText" text="RIESGO BAJO">
      <formula>NOT(ISERROR(SEARCH("RIESGO BAJO",BL37)))</formula>
    </cfRule>
    <cfRule type="containsText" dxfId="723" priority="74" operator="containsText" text="RIESGO EXTREMO">
      <formula>NOT(ISERROR(SEARCH("RIESGO EXTREMO",BL37)))</formula>
    </cfRule>
  </conditionalFormatting>
  <conditionalFormatting sqref="BL41">
    <cfRule type="containsText" dxfId="722" priority="66" operator="containsText" text="RIESGO EXTREMO">
      <formula>NOT(ISERROR(SEARCH("RIESGO EXTREMO",BL41)))</formula>
    </cfRule>
    <cfRule type="containsText" dxfId="721" priority="64" operator="containsText" text="RIESGO MODERADO">
      <formula>NOT(ISERROR(SEARCH("RIESGO MODERADO",BL41)))</formula>
    </cfRule>
    <cfRule type="containsText" dxfId="720" priority="65" operator="containsText" text="RIESGO ALTO">
      <formula>NOT(ISERROR(SEARCH("RIESGO ALTO",BL41)))</formula>
    </cfRule>
    <cfRule type="containsText" dxfId="719" priority="63" operator="containsText" text="RIESGO BAJO">
      <formula>NOT(ISERROR(SEARCH("RIESGO BAJO",BL41)))</formula>
    </cfRule>
  </conditionalFormatting>
  <conditionalFormatting sqref="BL45">
    <cfRule type="containsText" dxfId="718" priority="58" operator="containsText" text="RIESGO EXTREMO">
      <formula>NOT(ISERROR(SEARCH("RIESGO EXTREMO",BL45)))</formula>
    </cfRule>
    <cfRule type="containsText" dxfId="717" priority="55" operator="containsText" text="RIESGO BAJO">
      <formula>NOT(ISERROR(SEARCH("RIESGO BAJO",BL45)))</formula>
    </cfRule>
    <cfRule type="containsText" dxfId="716" priority="57" operator="containsText" text="RIESGO ALTO">
      <formula>NOT(ISERROR(SEARCH("RIESGO ALTO",BL45)))</formula>
    </cfRule>
    <cfRule type="containsText" dxfId="715" priority="56" operator="containsText" text="RIESGO MODERADO">
      <formula>NOT(ISERROR(SEARCH("RIESGO MODERADO",BL45)))</formula>
    </cfRule>
  </conditionalFormatting>
  <conditionalFormatting sqref="BL49">
    <cfRule type="containsText" dxfId="714" priority="50" operator="containsText" text="RIESGO EXTREMO">
      <formula>NOT(ISERROR(SEARCH("RIESGO EXTREMO",BL49)))</formula>
    </cfRule>
    <cfRule type="containsText" dxfId="713" priority="49" operator="containsText" text="RIESGO ALTO">
      <formula>NOT(ISERROR(SEARCH("RIESGO ALTO",BL49)))</formula>
    </cfRule>
    <cfRule type="containsText" dxfId="712" priority="48" operator="containsText" text="RIESGO MODERADO">
      <formula>NOT(ISERROR(SEARCH("RIESGO MODERADO",BL49)))</formula>
    </cfRule>
    <cfRule type="containsText" dxfId="711" priority="47" operator="containsText" text="RIESGO BAJO">
      <formula>NOT(ISERROR(SEARCH("RIESGO BAJO",BL49)))</formula>
    </cfRule>
  </conditionalFormatting>
  <dataValidations count="1">
    <dataValidation type="list" allowBlank="1" showInputMessage="1" showErrorMessage="1" sqref="G17:G52" xr:uid="{2E489FEF-FA86-4EB5-B25C-751F17904ADB}">
      <formula1>INDIRECT(F17)</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0C9A0-A5DB-4267-A35C-B9F54123266E}">
  <sheetPr>
    <pageSetUpPr fitToPage="1"/>
  </sheetPr>
  <dimension ref="A1:BQ52"/>
  <sheetViews>
    <sheetView showGridLines="0" zoomScale="92" zoomScaleNormal="92" zoomScalePageLayoutView="70" workbookViewId="0">
      <selection activeCell="B9" sqref="B9:H9"/>
    </sheetView>
  </sheetViews>
  <sheetFormatPr baseColWidth="10" defaultColWidth="11.453125" defaultRowHeight="14.5" customHeight="1" zeroHeight="1" x14ac:dyDescent="0.35"/>
  <cols>
    <col min="1" max="1" width="21.7265625" style="198" customWidth="1"/>
    <col min="2" max="2" width="47.7265625" style="198" customWidth="1"/>
    <col min="3" max="3" width="22.7265625" style="198" customWidth="1"/>
    <col min="4" max="4" width="22.26953125" style="198" customWidth="1"/>
    <col min="5" max="5" width="59.54296875" style="198" customWidth="1"/>
    <col min="6" max="6" width="48.26953125" style="198" customWidth="1"/>
    <col min="7" max="9" width="19" style="198" customWidth="1"/>
    <col min="10" max="10" width="33.7265625" style="198" customWidth="1"/>
    <col min="11" max="11" width="41.7265625" style="198" customWidth="1"/>
    <col min="12" max="12" width="71.7265625" style="198" customWidth="1"/>
    <col min="13" max="15" width="22.453125" style="198" customWidth="1"/>
    <col min="16" max="37" width="16.453125" style="198" hidden="1" customWidth="1"/>
    <col min="38" max="38" width="21.54296875" style="198" customWidth="1"/>
    <col min="39" max="39" width="37.7265625" style="198" customWidth="1"/>
    <col min="40" max="40" width="16.453125" style="198" hidden="1" customWidth="1"/>
    <col min="41" max="41" width="15" style="198" customWidth="1"/>
    <col min="42" max="44" width="18.453125" style="198" customWidth="1"/>
    <col min="45" max="45" width="27.26953125" style="198" hidden="1" customWidth="1"/>
    <col min="46" max="46" width="15.7265625" style="198" customWidth="1"/>
    <col min="47" max="47" width="71.54296875" style="198" customWidth="1"/>
    <col min="48" max="48" width="35.7265625" style="198" customWidth="1"/>
    <col min="49" max="49" width="46.453125" style="198" customWidth="1"/>
    <col min="50" max="50" width="54.7265625" style="198" customWidth="1"/>
    <col min="51" max="51" width="26.26953125" style="198" customWidth="1"/>
    <col min="52" max="52" width="19.453125" style="198" customWidth="1"/>
    <col min="53" max="53" width="19.7265625" style="198" customWidth="1"/>
    <col min="54" max="54" width="16.26953125" style="198" customWidth="1"/>
    <col min="55" max="55" width="17.26953125" style="198" hidden="1" customWidth="1"/>
    <col min="56" max="57" width="13.26953125" style="198" hidden="1" customWidth="1"/>
    <col min="58" max="61" width="14.7265625" style="198" customWidth="1"/>
    <col min="62" max="62" width="14.7265625" style="198" hidden="1" customWidth="1"/>
    <col min="63" max="63" width="14.7265625" style="198" customWidth="1"/>
    <col min="64" max="64" width="20.54296875" style="198" customWidth="1"/>
    <col min="65" max="69" width="40.54296875" style="198" customWidth="1"/>
    <col min="70" max="70" width="4.7265625" style="198" customWidth="1"/>
    <col min="71" max="16384" width="11.453125" style="198"/>
  </cols>
  <sheetData>
    <row r="1" spans="1:69" s="135" customFormat="1" ht="13.5" x14ac:dyDescent="0.3">
      <c r="A1" s="446"/>
      <c r="B1" s="136"/>
      <c r="C1" s="137"/>
      <c r="D1" s="137"/>
      <c r="E1" s="137"/>
      <c r="F1" s="137"/>
    </row>
    <row r="2" spans="1:69" s="135" customFormat="1" ht="14.15" customHeight="1" x14ac:dyDescent="0.3"/>
    <row r="3" spans="1:69" s="135" customFormat="1" ht="14.15" customHeight="1" x14ac:dyDescent="0.3"/>
    <row r="4" spans="1:69" s="135" customFormat="1" ht="27.65" customHeight="1" x14ac:dyDescent="0.3"/>
    <row r="5" spans="1:69" s="135" customFormat="1" ht="27.65" customHeight="1" x14ac:dyDescent="0.3">
      <c r="B5" s="575" t="s">
        <v>285</v>
      </c>
      <c r="C5" s="575"/>
      <c r="D5" s="575"/>
      <c r="E5" s="575"/>
      <c r="F5" s="575"/>
      <c r="G5" s="575"/>
      <c r="H5" s="575"/>
    </row>
    <row r="6" spans="1:69" s="135" customFormat="1" ht="27.65" customHeight="1" x14ac:dyDescent="0.3">
      <c r="B6" s="210" t="s">
        <v>278</v>
      </c>
      <c r="C6" s="576" t="s">
        <v>284</v>
      </c>
      <c r="D6" s="576"/>
      <c r="E6" s="576"/>
      <c r="F6" s="576"/>
      <c r="G6" s="576"/>
      <c r="H6" s="576"/>
    </row>
    <row r="7" spans="1:69" s="135" customFormat="1" ht="27.65" customHeight="1" x14ac:dyDescent="0.3">
      <c r="B7" s="210" t="s">
        <v>279</v>
      </c>
      <c r="C7" s="576" t="s">
        <v>289</v>
      </c>
      <c r="D7" s="576"/>
      <c r="E7" s="576"/>
      <c r="F7" s="576"/>
      <c r="G7" s="576"/>
      <c r="H7" s="576"/>
    </row>
    <row r="8" spans="1:69" s="135" customFormat="1" ht="27.65" customHeight="1" x14ac:dyDescent="0.3">
      <c r="B8" s="210" t="s">
        <v>280</v>
      </c>
      <c r="C8" s="575" t="s">
        <v>281</v>
      </c>
      <c r="D8" s="575"/>
      <c r="E8" s="575" t="s">
        <v>282</v>
      </c>
      <c r="F8" s="575"/>
      <c r="G8" s="575" t="s">
        <v>283</v>
      </c>
      <c r="H8" s="575"/>
    </row>
    <row r="9" spans="1:69" s="135" customFormat="1" ht="27.65" customHeight="1" x14ac:dyDescent="0.3">
      <c r="B9" s="209" t="s">
        <v>655</v>
      </c>
      <c r="C9" s="597" t="s">
        <v>656</v>
      </c>
      <c r="D9" s="597"/>
      <c r="E9" s="597">
        <v>1</v>
      </c>
      <c r="F9" s="597"/>
      <c r="G9" s="597" t="s">
        <v>657</v>
      </c>
      <c r="H9" s="597"/>
    </row>
    <row r="10" spans="1:69" s="138" customFormat="1" thickBot="1" x14ac:dyDescent="0.35">
      <c r="B10" s="139"/>
      <c r="C10" s="140"/>
      <c r="D10" s="140"/>
      <c r="E10" s="140"/>
      <c r="AO10" s="140"/>
      <c r="AV10" s="141"/>
      <c r="BC10" s="140"/>
      <c r="BD10" s="140"/>
      <c r="BE10" s="140"/>
      <c r="BL10" s="142"/>
      <c r="BM10" s="143"/>
    </row>
    <row r="11" spans="1:69" s="138" customFormat="1" ht="62" thickBot="1" x14ac:dyDescent="0.35">
      <c r="A11" s="144"/>
      <c r="B11" s="598" t="s">
        <v>288</v>
      </c>
      <c r="C11" s="599"/>
      <c r="D11" s="599"/>
      <c r="E11" s="599"/>
      <c r="F11" s="599"/>
      <c r="G11" s="599"/>
      <c r="H11" s="599"/>
      <c r="I11" s="599"/>
      <c r="J11" s="599"/>
      <c r="K11" s="599"/>
      <c r="L11" s="600"/>
      <c r="BC11" s="145"/>
    </row>
    <row r="12" spans="1:69" s="146" customFormat="1" ht="15" thickBot="1" x14ac:dyDescent="0.4">
      <c r="G12" s="147"/>
      <c r="H12" s="147"/>
      <c r="I12" s="147"/>
      <c r="J12" s="147"/>
    </row>
    <row r="13" spans="1:69" s="148" customFormat="1" ht="56.65" customHeight="1" thickBot="1" x14ac:dyDescent="0.4">
      <c r="A13" s="601" t="s">
        <v>35</v>
      </c>
      <c r="B13" s="602"/>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L13" s="603" t="s">
        <v>242</v>
      </c>
      <c r="AM13" s="604"/>
      <c r="AN13" s="604"/>
      <c r="AO13" s="604"/>
      <c r="AP13" s="604"/>
      <c r="AQ13" s="604"/>
      <c r="AR13" s="604"/>
      <c r="AS13" s="604"/>
      <c r="AT13" s="605"/>
      <c r="AU13" s="580" t="s">
        <v>36</v>
      </c>
      <c r="AV13" s="580"/>
      <c r="AW13" s="580"/>
      <c r="AX13" s="580"/>
      <c r="AY13" s="580"/>
      <c r="AZ13" s="580"/>
      <c r="BA13" s="580"/>
      <c r="BB13" s="581"/>
      <c r="BC13" s="149"/>
      <c r="BD13" s="149"/>
      <c r="BE13" s="150"/>
      <c r="BF13" s="584" t="s">
        <v>243</v>
      </c>
      <c r="BG13" s="585"/>
      <c r="BH13" s="585"/>
      <c r="BI13" s="585"/>
      <c r="BJ13" s="585"/>
      <c r="BK13" s="585"/>
      <c r="BL13" s="586"/>
      <c r="BM13" s="590" t="s">
        <v>286</v>
      </c>
      <c r="BN13" s="591"/>
      <c r="BO13" s="591"/>
      <c r="BP13" s="591"/>
      <c r="BQ13" s="591"/>
    </row>
    <row r="14" spans="1:69" s="148" customFormat="1" ht="56.65" customHeight="1" thickBot="1" x14ac:dyDescent="0.4">
      <c r="A14" s="152"/>
      <c r="B14" s="152"/>
      <c r="C14" s="152"/>
      <c r="D14" s="152"/>
      <c r="E14" s="152"/>
      <c r="F14" s="152"/>
      <c r="G14" s="152"/>
      <c r="H14" s="152"/>
      <c r="I14" s="152"/>
      <c r="J14" s="152"/>
      <c r="K14" s="152"/>
      <c r="L14" s="152"/>
      <c r="M14" s="594" t="s">
        <v>267</v>
      </c>
      <c r="N14" s="594"/>
      <c r="O14" s="594"/>
      <c r="P14" s="595" t="s">
        <v>198</v>
      </c>
      <c r="Q14" s="595"/>
      <c r="R14" s="595"/>
      <c r="S14" s="595"/>
      <c r="T14" s="595"/>
      <c r="U14" s="595"/>
      <c r="V14" s="595"/>
      <c r="W14" s="595"/>
      <c r="X14" s="595"/>
      <c r="Y14" s="595"/>
      <c r="Z14" s="595"/>
      <c r="AA14" s="595"/>
      <c r="AB14" s="595"/>
      <c r="AC14" s="595"/>
      <c r="AD14" s="595"/>
      <c r="AE14" s="595"/>
      <c r="AF14" s="595"/>
      <c r="AG14" s="595"/>
      <c r="AH14" s="595"/>
      <c r="AI14" s="595"/>
      <c r="AJ14" s="595"/>
      <c r="AK14" s="596"/>
      <c r="AL14" s="153"/>
      <c r="AM14" s="153"/>
      <c r="AN14" s="153"/>
      <c r="AO14" s="153"/>
      <c r="AP14" s="153"/>
      <c r="AQ14" s="151"/>
      <c r="AR14" s="151"/>
      <c r="AS14" s="153"/>
      <c r="AT14" s="153"/>
      <c r="AU14" s="582"/>
      <c r="AV14" s="582"/>
      <c r="AW14" s="582"/>
      <c r="AX14" s="582"/>
      <c r="AY14" s="582"/>
      <c r="AZ14" s="582"/>
      <c r="BA14" s="582"/>
      <c r="BB14" s="583"/>
      <c r="BC14" s="154"/>
      <c r="BD14" s="154"/>
      <c r="BE14" s="155"/>
      <c r="BF14" s="587"/>
      <c r="BG14" s="588"/>
      <c r="BH14" s="588"/>
      <c r="BI14" s="588"/>
      <c r="BJ14" s="588"/>
      <c r="BK14" s="588"/>
      <c r="BL14" s="589"/>
      <c r="BM14" s="592"/>
      <c r="BN14" s="593"/>
      <c r="BO14" s="593"/>
      <c r="BP14" s="593"/>
      <c r="BQ14" s="593"/>
    </row>
    <row r="15" spans="1:69" s="170" customFormat="1" ht="93.65" customHeight="1" x14ac:dyDescent="0.35">
      <c r="A15" s="156" t="s">
        <v>37</v>
      </c>
      <c r="B15" s="157" t="s">
        <v>145</v>
      </c>
      <c r="C15" s="157" t="s">
        <v>38</v>
      </c>
      <c r="D15" s="157" t="s">
        <v>82</v>
      </c>
      <c r="E15" s="157" t="s">
        <v>272</v>
      </c>
      <c r="F15" s="157" t="s">
        <v>40</v>
      </c>
      <c r="G15" s="157" t="s">
        <v>68</v>
      </c>
      <c r="H15" s="157" t="s">
        <v>237</v>
      </c>
      <c r="I15" s="157" t="s">
        <v>238</v>
      </c>
      <c r="J15" s="157" t="s">
        <v>266</v>
      </c>
      <c r="K15" s="157" t="s">
        <v>42</v>
      </c>
      <c r="L15" s="157" t="s">
        <v>39</v>
      </c>
      <c r="M15" s="158" t="s">
        <v>146</v>
      </c>
      <c r="N15" s="159" t="s">
        <v>123</v>
      </c>
      <c r="O15" s="159" t="s">
        <v>124</v>
      </c>
      <c r="P15" s="160" t="s">
        <v>199</v>
      </c>
      <c r="Q15" s="160" t="s">
        <v>161</v>
      </c>
      <c r="R15" s="160" t="s">
        <v>157</v>
      </c>
      <c r="S15" s="160" t="s">
        <v>160</v>
      </c>
      <c r="T15" s="160" t="s">
        <v>158</v>
      </c>
      <c r="U15" s="160" t="s">
        <v>159</v>
      </c>
      <c r="V15" s="160" t="s">
        <v>162</v>
      </c>
      <c r="W15" s="160" t="s">
        <v>200</v>
      </c>
      <c r="X15" s="160" t="s">
        <v>171</v>
      </c>
      <c r="Y15" s="160" t="s">
        <v>172</v>
      </c>
      <c r="Z15" s="160" t="s">
        <v>173</v>
      </c>
      <c r="AA15" s="160" t="s">
        <v>174</v>
      </c>
      <c r="AB15" s="160" t="s">
        <v>175</v>
      </c>
      <c r="AC15" s="160" t="s">
        <v>176</v>
      </c>
      <c r="AD15" s="160" t="s">
        <v>177</v>
      </c>
      <c r="AE15" s="160" t="s">
        <v>178</v>
      </c>
      <c r="AF15" s="160" t="s">
        <v>179</v>
      </c>
      <c r="AG15" s="160" t="s">
        <v>180</v>
      </c>
      <c r="AH15" s="160" t="s">
        <v>181</v>
      </c>
      <c r="AI15" s="656" t="s">
        <v>170</v>
      </c>
      <c r="AJ15" s="657"/>
      <c r="AK15" s="658"/>
      <c r="AL15" s="161" t="s">
        <v>270</v>
      </c>
      <c r="AM15" s="161" t="s">
        <v>271</v>
      </c>
      <c r="AN15" s="161" t="s">
        <v>269</v>
      </c>
      <c r="AO15" s="659" t="s">
        <v>65</v>
      </c>
      <c r="AP15" s="659"/>
      <c r="AQ15" s="659" t="s">
        <v>41</v>
      </c>
      <c r="AR15" s="659"/>
      <c r="AS15" s="161" t="s">
        <v>43</v>
      </c>
      <c r="AT15" s="161" t="s">
        <v>135</v>
      </c>
      <c r="AU15" s="162" t="s">
        <v>45</v>
      </c>
      <c r="AV15" s="163" t="s">
        <v>46</v>
      </c>
      <c r="AW15" s="163" t="s">
        <v>83</v>
      </c>
      <c r="AX15" s="163" t="s">
        <v>47</v>
      </c>
      <c r="AY15" s="163" t="s">
        <v>48</v>
      </c>
      <c r="AZ15" s="163" t="s">
        <v>84</v>
      </c>
      <c r="BA15" s="163" t="s">
        <v>147</v>
      </c>
      <c r="BB15" s="163" t="s">
        <v>49</v>
      </c>
      <c r="BC15" s="164" t="s">
        <v>94</v>
      </c>
      <c r="BD15" s="164" t="s">
        <v>95</v>
      </c>
      <c r="BE15" s="165" t="s">
        <v>96</v>
      </c>
      <c r="BF15" s="660" t="s">
        <v>65</v>
      </c>
      <c r="BG15" s="661"/>
      <c r="BH15" s="661" t="s">
        <v>41</v>
      </c>
      <c r="BI15" s="661"/>
      <c r="BJ15" s="161" t="s">
        <v>44</v>
      </c>
      <c r="BK15" s="161" t="s">
        <v>136</v>
      </c>
      <c r="BL15" s="166" t="s">
        <v>228</v>
      </c>
      <c r="BM15" s="167" t="s">
        <v>287</v>
      </c>
      <c r="BN15" s="168" t="s">
        <v>148</v>
      </c>
      <c r="BO15" s="168" t="s">
        <v>149</v>
      </c>
      <c r="BP15" s="168" t="s">
        <v>150</v>
      </c>
      <c r="BQ15" s="169" t="s">
        <v>151</v>
      </c>
    </row>
    <row r="16" spans="1:69" s="170" customFormat="1" ht="13.15" customHeight="1" thickBot="1" x14ac:dyDescent="0.4">
      <c r="A16" s="171"/>
      <c r="B16" s="172"/>
      <c r="C16" s="172"/>
      <c r="D16" s="172"/>
      <c r="E16" s="172"/>
      <c r="F16" s="172"/>
      <c r="G16" s="172"/>
      <c r="H16" s="172"/>
      <c r="I16" s="172"/>
      <c r="J16" s="172"/>
      <c r="K16" s="172"/>
      <c r="L16" s="172"/>
      <c r="M16" s="158"/>
      <c r="N16" s="159"/>
      <c r="O16" s="159"/>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73"/>
      <c r="AM16" s="173"/>
      <c r="AN16" s="173"/>
      <c r="AO16" s="174"/>
      <c r="AP16" s="175"/>
      <c r="AQ16" s="174"/>
      <c r="AR16" s="175"/>
      <c r="AS16" s="173"/>
      <c r="AT16" s="173"/>
      <c r="AU16" s="176"/>
      <c r="AV16" s="177"/>
      <c r="AW16" s="177"/>
      <c r="AX16" s="177"/>
      <c r="AY16" s="177"/>
      <c r="AZ16" s="177"/>
      <c r="BA16" s="177"/>
      <c r="BB16" s="177"/>
      <c r="BC16" s="164"/>
      <c r="BD16" s="164"/>
      <c r="BE16" s="165"/>
      <c r="BF16" s="178"/>
      <c r="BG16" s="179"/>
      <c r="BH16" s="180"/>
      <c r="BI16" s="179"/>
      <c r="BJ16" s="173"/>
      <c r="BK16" s="173"/>
      <c r="BL16" s="181"/>
      <c r="BM16" s="182"/>
      <c r="BN16" s="183"/>
      <c r="BO16" s="183"/>
      <c r="BP16" s="183"/>
      <c r="BQ16" s="184"/>
    </row>
    <row r="17" spans="1:69" s="138" customFormat="1" ht="225" customHeight="1" x14ac:dyDescent="0.3">
      <c r="A17" s="496">
        <v>1</v>
      </c>
      <c r="B17" s="497" t="s">
        <v>131</v>
      </c>
      <c r="C17" s="498" t="s">
        <v>142</v>
      </c>
      <c r="D17" s="499" t="s">
        <v>187</v>
      </c>
      <c r="E17" s="498" t="s">
        <v>126</v>
      </c>
      <c r="F17" s="495" t="s">
        <v>1</v>
      </c>
      <c r="G17" s="495" t="s">
        <v>70</v>
      </c>
      <c r="H17" s="500" t="s">
        <v>305</v>
      </c>
      <c r="I17" s="500" t="s">
        <v>532</v>
      </c>
      <c r="J17" s="500" t="s">
        <v>533</v>
      </c>
      <c r="K17" s="501" t="str">
        <f>CONCATENATE(H17," ",I17," ",J17)</f>
        <v>Posibilidad de afectación reputacional por inconsistencias en documentos e informes publicados por la Subcontaduría debido a fallas en la planeación y/o falta de diligencia o destrezas del personal para la elaboración y revisión de documentos e informes</v>
      </c>
      <c r="L17" s="495" t="s">
        <v>0</v>
      </c>
      <c r="M17" s="495" t="s">
        <v>125</v>
      </c>
      <c r="N17" s="495" t="s">
        <v>78</v>
      </c>
      <c r="O17" s="495" t="s">
        <v>79</v>
      </c>
      <c r="P17" s="495"/>
      <c r="Q17" s="495"/>
      <c r="R17" s="495"/>
      <c r="S17" s="495"/>
      <c r="T17" s="495"/>
      <c r="U17" s="495"/>
      <c r="V17" s="495"/>
      <c r="W17" s="495"/>
      <c r="X17" s="495"/>
      <c r="Y17" s="495"/>
      <c r="Z17" s="495"/>
      <c r="AA17" s="495"/>
      <c r="AB17" s="495"/>
      <c r="AC17" s="495"/>
      <c r="AD17" s="495"/>
      <c r="AE17" s="495"/>
      <c r="AF17" s="495"/>
      <c r="AG17" s="495"/>
      <c r="AH17" s="495"/>
      <c r="AI17" s="489">
        <f>COUNTIF(P17:AH20,"Si")</f>
        <v>0</v>
      </c>
      <c r="AJ17" s="490">
        <f>IF((COUNTIF(O17:AH20,"Si"))&lt;=0,0,(IF((COUNTIF(O17:AH20,"Si"))&lt;=5,3,(IF(COUNTIF(O17:AH20,"Si")&lt;=11,4,5)))))</f>
        <v>0</v>
      </c>
      <c r="AK17" s="490">
        <f>IF((COUNTIF(O17:AH20,"Si"))&lt;=0,0,(IF((COUNTIF(O17:AH20,"Si"))&lt;=5,"MODERADO",(IF(COUNTIF(O17:AH20,"Si")&lt;=11,"ALTO","EXTREMO")))))</f>
        <v>0</v>
      </c>
      <c r="AL17" s="489">
        <v>108</v>
      </c>
      <c r="AM17" s="489"/>
      <c r="AN17" s="489" t="str">
        <f>IF(AM17="Rara vez",1,(IF(AM17="Improbable",2,(IF(AM17="Posible",3,IF(AM17="Probable",4,IF(AM17="Seguro",5,"Revisar")))))))</f>
        <v>Revisar</v>
      </c>
      <c r="AO17" s="491">
        <f>IF(E17="Corrupción",AN17,IF(AL17&lt;=2,1,IF(AL17&lt;=24,2,IF(AL17&lt;=500,3,IF(AL17&lt;=5000,4,IF(AL17&gt;5000,5,"Revisar"))))))</f>
        <v>3</v>
      </c>
      <c r="AP17" s="491" t="str">
        <f>IF(E17="Corrupción",(IF(AO17=1,"Rara Vez",IF(AO17=2,"Improbable",IF(AO17=3,"Posible",IF(AO17=4,"Probable",IF(AO17=5,"Seguro","Revisar")))))),IF(AO17=1,"Muy Baja",IF(AO17=2,"Baja",IF(AO17=3,"Media",IF(AO17=4,"Alta","Muy Alta")))))</f>
        <v>Media</v>
      </c>
      <c r="AQ17" s="491">
        <f>IF(E17="Corrupción",AJ17,(ROUND(((VLOOKUP(M17,Datos!$B$25:$C$29,2,FALSE)*Datos!$B$32)+(VLOOKUP(N17,Datos!$B$25:$C$29,2,FALSE)*Datos!$C$32)+(VLOOKUP(O17,Datos!$B$25:$C$29,2,FALSE)*Datos!$D$32))*5,0)))</f>
        <v>2</v>
      </c>
      <c r="AR17" s="492" t="str">
        <f>IF(AQ17=1,"Insignificante",IF(AQ17=2,"Menor",IF(AQ17=3,"Moderado",IF(AQ17=4,"Mayor","Catastrófico"))))</f>
        <v>Menor</v>
      </c>
      <c r="AS17" s="493">
        <f>_xlfn.NUMBERVALUE(CONCATENATE(AO17,AQ17),"##")</f>
        <v>32</v>
      </c>
      <c r="AT17" s="494" t="str">
        <f>VLOOKUP(AS17,Datos!$I$37:$J$61,2,FALSE)</f>
        <v>MODERADO</v>
      </c>
      <c r="AU17" s="186" t="s">
        <v>572</v>
      </c>
      <c r="AV17" s="187" t="s">
        <v>535</v>
      </c>
      <c r="AW17" s="187" t="s">
        <v>536</v>
      </c>
      <c r="AX17" s="188" t="s">
        <v>12</v>
      </c>
      <c r="AY17" s="188" t="s">
        <v>5</v>
      </c>
      <c r="AZ17" s="188" t="s">
        <v>3</v>
      </c>
      <c r="BA17" s="188" t="s">
        <v>32</v>
      </c>
      <c r="BB17" s="185" t="s">
        <v>7</v>
      </c>
      <c r="BC17" s="145">
        <f>IF(AX17=Datos!$C$63,Datos!$C$73,IF(AX17=Datos!$C$64,Datos!$C$74,IF(AX17=Datos!$C$65,Datos!$C$75,"Revisar")))+IF(AY17=Datos!$D$63,Datos!$D$73,IF(AY17=Datos!$D$64,Datos!$D$74,"Revisar"))+IF(AZ17=Datos!$E$63,Datos!$E$73,IF(AZ17=Datos!$E$64,Datos!$E$74,"Revisar"))+IF(BB17=Datos!$G$63,Datos!$G$73,IF(BB17=Datos!$G$64,Datos!$G$74,IF(BB17=Datos!$G$65,Datos!$G$75,"Revisar")))</f>
        <v>0.54999999999999993</v>
      </c>
      <c r="BD17" s="145">
        <f>IF(AX17=Datos!$C$65,BC17,0)</f>
        <v>0</v>
      </c>
      <c r="BE17" s="145">
        <f>IF(OR(AX17=Datos!$C$63,AX17=Datos!$C$64),BC17,0)</f>
        <v>0.54999999999999993</v>
      </c>
      <c r="BF17" s="447">
        <f>IF(ROUND(AO17-SUM(BE17:BE20),0)&lt;=0,1,ROUND(AO17-SUM(BE17:BE20),0))</f>
        <v>1</v>
      </c>
      <c r="BG17" s="491" t="str">
        <f>IF(E17="Corrupción",(IF(BF17=1,"Rara Vez",IF(BF17=2,"Improbable",IF(BF17=3,"Posible",IF(BF17=4,"Probable","Seguro"))))),IF(BF17=1,"Muy Baja",IF(BF17=2,"Baja",IF(BF17=3,"Media",IF(BF17=4,"Alta","Muy Alta")))))</f>
        <v>Muy Baja</v>
      </c>
      <c r="BH17" s="447">
        <f>ROUND(AQ17-SUM(BD17:BD20),0)</f>
        <v>2</v>
      </c>
      <c r="BI17" s="447" t="str">
        <f>IF(BH17=1,"Insignificante",IF(BH17=2,"Menor",IF(BH17=3,"Moderado",IF(BH17=4,"Mayor","Catastrófico"))))</f>
        <v>Menor</v>
      </c>
      <c r="BJ17" s="450">
        <f>_xlfn.NUMBERVALUE(CONCATENATE(BF17,BH17),"##")</f>
        <v>12</v>
      </c>
      <c r="BK17" s="453" t="str">
        <f>+VLOOKUP(BJ17,Datos!$I$37:$J$65,2,FALSE)</f>
        <v>BAJO</v>
      </c>
      <c r="BL17" s="456" t="s">
        <v>233</v>
      </c>
      <c r="BM17" s="189"/>
      <c r="BN17" s="185"/>
      <c r="BO17" s="191"/>
      <c r="BP17" s="185"/>
      <c r="BQ17" s="190"/>
    </row>
    <row r="18" spans="1:69" ht="180.65" customHeight="1" x14ac:dyDescent="0.35">
      <c r="A18" s="476"/>
      <c r="B18" s="479"/>
      <c r="C18" s="457"/>
      <c r="D18" s="482"/>
      <c r="E18" s="457"/>
      <c r="F18" s="460"/>
      <c r="G18" s="460"/>
      <c r="H18" s="484"/>
      <c r="I18" s="484"/>
      <c r="J18" s="484"/>
      <c r="K18" s="487"/>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3"/>
      <c r="AJ18" s="466"/>
      <c r="AK18" s="466"/>
      <c r="AL18" s="463"/>
      <c r="AM18" s="463"/>
      <c r="AN18" s="463"/>
      <c r="AO18" s="448"/>
      <c r="AP18" s="448"/>
      <c r="AQ18" s="448"/>
      <c r="AR18" s="468"/>
      <c r="AS18" s="470"/>
      <c r="AT18" s="473"/>
      <c r="AU18" s="192" t="s">
        <v>573</v>
      </c>
      <c r="AV18" s="193" t="s">
        <v>538</v>
      </c>
      <c r="AW18" s="193" t="s">
        <v>574</v>
      </c>
      <c r="AX18" s="194" t="s">
        <v>4</v>
      </c>
      <c r="AY18" s="194" t="s">
        <v>5</v>
      </c>
      <c r="AZ18" s="194" t="s">
        <v>11</v>
      </c>
      <c r="BA18" s="194" t="s">
        <v>33</v>
      </c>
      <c r="BB18" s="191" t="s">
        <v>7</v>
      </c>
      <c r="BC18" s="195">
        <f>IF(AX18=Datos!$C$63,Datos!$C$73,IF(AX18=Datos!$C$64,Datos!$C$74,IF(AX18=Datos!$C$65,Datos!$C$75,"Revisar")))+IF(AY18=Datos!$D$63,Datos!$D$73,IF(AY18=Datos!$D$64,Datos!$D$74,"Revisar"))+IF(AZ18=Datos!$E$63,Datos!$E$73,IF(AZ18=Datos!$E$64,Datos!$E$74,"Revisar"))+IF(BB18=Datos!$G$63,Datos!$G$73,IF(BB18=Datos!$G$64,Datos!$G$74,IF(BB18=Datos!$G$65,Datos!$G$75,"Revisar")))</f>
        <v>0.5</v>
      </c>
      <c r="BD18" s="195">
        <f>IF(AX18=Datos!$C$65,BC18,0)</f>
        <v>0</v>
      </c>
      <c r="BE18" s="195">
        <f>IF(OR(AX18=Datos!$C$63,AX18=Datos!$C$64),BC18,0)</f>
        <v>0.5</v>
      </c>
      <c r="BF18" s="448"/>
      <c r="BG18" s="448"/>
      <c r="BH18" s="448"/>
      <c r="BI18" s="448"/>
      <c r="BJ18" s="451"/>
      <c r="BK18" s="454"/>
      <c r="BL18" s="457"/>
      <c r="BM18" s="196"/>
      <c r="BN18" s="191"/>
      <c r="BP18" s="191"/>
      <c r="BQ18" s="197"/>
    </row>
    <row r="19" spans="1:69" ht="186.65" customHeight="1" x14ac:dyDescent="0.35">
      <c r="A19" s="476"/>
      <c r="B19" s="479"/>
      <c r="C19" s="457"/>
      <c r="D19" s="482"/>
      <c r="E19" s="457"/>
      <c r="F19" s="460"/>
      <c r="G19" s="460"/>
      <c r="H19" s="484"/>
      <c r="I19" s="484"/>
      <c r="J19" s="484"/>
      <c r="K19" s="487"/>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3"/>
      <c r="AJ19" s="466"/>
      <c r="AK19" s="466"/>
      <c r="AL19" s="463"/>
      <c r="AM19" s="463"/>
      <c r="AN19" s="463"/>
      <c r="AO19" s="448"/>
      <c r="AP19" s="448"/>
      <c r="AQ19" s="448"/>
      <c r="AR19" s="468"/>
      <c r="AS19" s="470"/>
      <c r="AT19" s="473"/>
      <c r="AU19" s="424" t="s">
        <v>575</v>
      </c>
      <c r="AV19" s="226" t="s">
        <v>554</v>
      </c>
      <c r="AW19" s="226" t="s">
        <v>576</v>
      </c>
      <c r="AX19" s="221" t="s">
        <v>4</v>
      </c>
      <c r="AY19" s="221" t="s">
        <v>5</v>
      </c>
      <c r="AZ19" s="221" t="s">
        <v>3</v>
      </c>
      <c r="BA19" s="221" t="s">
        <v>32</v>
      </c>
      <c r="BB19" s="220" t="s">
        <v>7</v>
      </c>
      <c r="BC19" s="195">
        <f>IF(AX19=Datos!$C$63,Datos!$C$73,IF(AX19=Datos!$C$64,Datos!$C$74,IF(AX19=Datos!$C$65,Datos!$C$75,"Revisar")))+IF(AY19=Datos!$D$63,Datos!$D$73,IF(AY19=Datos!$D$64,Datos!$D$74,"Revisar"))+IF(AZ19=Datos!$E$63,Datos!$E$73,IF(AZ19=Datos!$E$64,Datos!$E$74,"Revisar"))+IF(BB19=Datos!$G$63,Datos!$G$73,IF(BB19=Datos!$G$64,Datos!$G$74,IF(BB19=Datos!$G$65,Datos!$G$75,"Revisar")))</f>
        <v>0.65</v>
      </c>
      <c r="BD19" s="195">
        <f>IF(AX19=Datos!$C$65,BC19,0)</f>
        <v>0</v>
      </c>
      <c r="BE19" s="195">
        <f>IF(OR(AX19=Datos!$C$63,AX19=Datos!$C$64),BC19,0)</f>
        <v>0.65</v>
      </c>
      <c r="BF19" s="448"/>
      <c r="BG19" s="448"/>
      <c r="BH19" s="448"/>
      <c r="BI19" s="448"/>
      <c r="BJ19" s="451"/>
      <c r="BK19" s="454"/>
      <c r="BL19" s="457"/>
      <c r="BM19" s="200"/>
      <c r="BN19" s="200"/>
      <c r="BO19" s="200"/>
      <c r="BP19" s="200"/>
      <c r="BQ19" s="201"/>
    </row>
    <row r="20" spans="1:69" ht="176.15" customHeight="1" thickBot="1" x14ac:dyDescent="0.4">
      <c r="A20" s="563"/>
      <c r="B20" s="564"/>
      <c r="C20" s="547"/>
      <c r="D20" s="565"/>
      <c r="E20" s="547"/>
      <c r="F20" s="566"/>
      <c r="G20" s="566"/>
      <c r="H20" s="484"/>
      <c r="I20" s="484"/>
      <c r="J20" s="484"/>
      <c r="K20" s="568"/>
      <c r="L20" s="566"/>
      <c r="M20" s="566"/>
      <c r="N20" s="566"/>
      <c r="O20" s="566"/>
      <c r="P20" s="566"/>
      <c r="Q20" s="566"/>
      <c r="R20" s="566"/>
      <c r="S20" s="566"/>
      <c r="T20" s="566"/>
      <c r="U20" s="566"/>
      <c r="V20" s="566"/>
      <c r="W20" s="566"/>
      <c r="X20" s="566"/>
      <c r="Y20" s="566"/>
      <c r="Z20" s="566"/>
      <c r="AA20" s="566"/>
      <c r="AB20" s="566"/>
      <c r="AC20" s="566"/>
      <c r="AD20" s="566"/>
      <c r="AE20" s="566"/>
      <c r="AF20" s="566"/>
      <c r="AG20" s="566"/>
      <c r="AH20" s="566"/>
      <c r="AI20" s="542"/>
      <c r="AJ20" s="654"/>
      <c r="AK20" s="654"/>
      <c r="AL20" s="542"/>
      <c r="AM20" s="542"/>
      <c r="AN20" s="542"/>
      <c r="AO20" s="543"/>
      <c r="AP20" s="543"/>
      <c r="AQ20" s="543"/>
      <c r="AR20" s="468"/>
      <c r="AS20" s="470"/>
      <c r="AT20" s="544"/>
      <c r="AU20" s="192" t="s">
        <v>577</v>
      </c>
      <c r="AV20" s="193" t="s">
        <v>554</v>
      </c>
      <c r="AW20" s="193" t="s">
        <v>544</v>
      </c>
      <c r="AX20" s="194" t="s">
        <v>20</v>
      </c>
      <c r="AY20" s="194" t="s">
        <v>5</v>
      </c>
      <c r="AZ20" s="194" t="s">
        <v>11</v>
      </c>
      <c r="BA20" s="194" t="s">
        <v>33</v>
      </c>
      <c r="BB20" s="191" t="s">
        <v>7</v>
      </c>
      <c r="BC20" s="211">
        <f>IF(AX20=Datos!$C$63,Datos!$C$73,IF(AX20=Datos!$C$64,Datos!$C$74,IF(AX20=Datos!$C$65,Datos!$C$75,"Revisar")))+IF(AY20=Datos!$D$63,Datos!$D$73,IF(AY20=Datos!$D$64,Datos!$D$74,"Revisar"))+IF(AZ20=Datos!$E$63,Datos!$E$73,IF(AZ20=Datos!$E$64,Datos!$E$74,"Revisar"))+IF(BB20=Datos!$G$63,Datos!$G$73,IF(BB20=Datos!$G$64,Datos!$G$74,IF(BB20=Datos!$G$65,Datos!$G$75,"Revisar")))</f>
        <v>0.35</v>
      </c>
      <c r="BD20" s="211">
        <f>IF(AX20=Datos!$C$65,BC20,0)</f>
        <v>0.35</v>
      </c>
      <c r="BE20" s="211">
        <f>IF(OR(AX20=Datos!$C$63,AX20=Datos!$C$64),BC20,0)</f>
        <v>0</v>
      </c>
      <c r="BF20" s="543"/>
      <c r="BG20" s="543"/>
      <c r="BH20" s="543"/>
      <c r="BI20" s="543"/>
      <c r="BJ20" s="545"/>
      <c r="BK20" s="546"/>
      <c r="BL20" s="547"/>
      <c r="BM20" s="212"/>
      <c r="BN20" s="212"/>
      <c r="BO20" s="212"/>
      <c r="BP20" s="212"/>
      <c r="BQ20" s="213"/>
    </row>
    <row r="21" spans="1:69" s="138" customFormat="1" ht="217" x14ac:dyDescent="0.3">
      <c r="A21" s="496">
        <v>2</v>
      </c>
      <c r="B21" s="497" t="s">
        <v>131</v>
      </c>
      <c r="C21" s="498" t="s">
        <v>142</v>
      </c>
      <c r="D21" s="499" t="s">
        <v>187</v>
      </c>
      <c r="E21" s="498" t="s">
        <v>126</v>
      </c>
      <c r="F21" s="495" t="s">
        <v>1</v>
      </c>
      <c r="G21" s="495" t="s">
        <v>70</v>
      </c>
      <c r="H21" s="495" t="s">
        <v>305</v>
      </c>
      <c r="I21" s="495" t="s">
        <v>546</v>
      </c>
      <c r="J21" s="495" t="s">
        <v>547</v>
      </c>
      <c r="K21" s="501" t="str">
        <f>CONCATENATE(H21," ",I21," ",J21)</f>
        <v>Posibilidad de afectación reputacional por inoportunidad en la entrega de los informes establecidos por ley (Balance General de la Nación y de la Hacienda pública, CLC, BDME, ECIC, Certificado de Excedentes financieros, Inventario de entidades) debido a fallas en la planeación y/o falta de diligencia o destrezas del personal para la elaboración y revisión de documentos e informes y/o inconsistencias en la información reportada por las entidades y/o pérdida de la información elaborada por la CGN.</v>
      </c>
      <c r="L21" s="495" t="s">
        <v>0</v>
      </c>
      <c r="M21" s="495" t="s">
        <v>78</v>
      </c>
      <c r="N21" s="524" t="s">
        <v>79</v>
      </c>
      <c r="O21" s="524" t="s">
        <v>80</v>
      </c>
      <c r="P21" s="495"/>
      <c r="Q21" s="495"/>
      <c r="R21" s="495"/>
      <c r="S21" s="495"/>
      <c r="T21" s="495"/>
      <c r="U21" s="495"/>
      <c r="V21" s="495"/>
      <c r="W21" s="495"/>
      <c r="X21" s="495"/>
      <c r="Y21" s="495"/>
      <c r="Z21" s="495"/>
      <c r="AA21" s="495"/>
      <c r="AB21" s="495"/>
      <c r="AC21" s="495"/>
      <c r="AD21" s="495"/>
      <c r="AE21" s="495"/>
      <c r="AF21" s="495"/>
      <c r="AG21" s="495"/>
      <c r="AH21" s="495"/>
      <c r="AI21" s="489">
        <f>COUNTIF(P21:AH24,"Si")</f>
        <v>0</v>
      </c>
      <c r="AJ21" s="490">
        <f>IF((COUNTIF(O21:AH24,"Si"))&lt;=0,0,(IF((COUNTIF(O21:AH24,"Si"))&lt;=5,3,(IF(COUNTIF(O21:AH24,"Si")&lt;=11,4,5)))))</f>
        <v>0</v>
      </c>
      <c r="AK21" s="490">
        <f>IF((COUNTIF(O21:AH24,"Si"))&lt;=0,0,(IF((COUNTIF(O21:AH24,"Si"))&lt;=5,"MODERADO",(IF(COUNTIF(O21:AH24,"Si")&lt;=11,"ALTO","EXTREMO")))))</f>
        <v>0</v>
      </c>
      <c r="AL21" s="489">
        <v>7</v>
      </c>
      <c r="AM21" s="489"/>
      <c r="AN21" s="489" t="str">
        <f t="shared" ref="AN21" si="0">IF(AM21="Rara vez",1,(IF(AM21="Improbable",2,(IF(AM21="Posible",3,IF(AM21="Probable",4,IF(AM21="Seguro",5,"Revisar")))))))</f>
        <v>Revisar</v>
      </c>
      <c r="AO21" s="491">
        <f t="shared" ref="AO21" si="1">IF(E21="Corrupción",AN21,IF(AL21&lt;=2,1,IF(AL21&lt;=24,2,IF(AL21&lt;=500,3,IF(AL21&lt;=5000,4,IF(AL21&gt;5000,5,"Revisar"))))))</f>
        <v>2</v>
      </c>
      <c r="AP21" s="491" t="str">
        <f t="shared" ref="AP21" si="2">IF(E21="Corrupción",(IF(AO21=1,"Rara Vez",IF(AO21=2,"Improbable",IF(AO21=3,"Posible",IF(AO21=4,"Probable",IF(AO21=5,"Seguro","Revisar")))))),IF(AO21=1,"Muy Baja",IF(AO21=2,"Baja",IF(AO21=3,"Media",IF(AO21=4,"Alta","Muy Alta")))))</f>
        <v>Baja</v>
      </c>
      <c r="AQ21" s="491">
        <f>IF(E21="Corrupción",AJ21,(ROUND(((VLOOKUP(M21,Datos!$B$25:$C$29,2,FALSE)*Datos!$B$32)+(VLOOKUP(N21,Datos!$B$25:$C$29,2,FALSE)*Datos!$C$32)+(VLOOKUP(O21,Datos!$B$25:$C$29,2,FALSE)*Datos!$D$32))*5,0)))</f>
        <v>3</v>
      </c>
      <c r="AR21" s="491" t="str">
        <f>IF(AQ21=1,"Insignificante",IF(AQ21=2,"Menor",IF(AQ21=3,"Moderado",IF(AQ21=4,"Mayor","Catastrófico"))))</f>
        <v>Moderado</v>
      </c>
      <c r="AS21" s="502">
        <f>_xlfn.NUMBERVALUE(CONCATENATE(AO21,AQ21),"##")</f>
        <v>23</v>
      </c>
      <c r="AT21" s="494" t="str">
        <f>VLOOKUP(AS21,Datos!$I$37:$J$61,2,FALSE)</f>
        <v>MODERADO</v>
      </c>
      <c r="AU21" s="186" t="s">
        <v>578</v>
      </c>
      <c r="AV21" s="187" t="s">
        <v>579</v>
      </c>
      <c r="AW21" s="187" t="s">
        <v>580</v>
      </c>
      <c r="AX21" s="188" t="s">
        <v>12</v>
      </c>
      <c r="AY21" s="188" t="s">
        <v>5</v>
      </c>
      <c r="AZ21" s="188" t="s">
        <v>11</v>
      </c>
      <c r="BA21" s="188" t="s">
        <v>32</v>
      </c>
      <c r="BB21" s="185" t="s">
        <v>7</v>
      </c>
      <c r="BC21" s="145">
        <f>IF(AX21=Datos!$C$63,Datos!$C$73,IF(AX21=Datos!$C$64,Datos!$C$74,IF(AX21=Datos!$C$65,Datos!$C$75,"Revisar")))+IF(AY21=Datos!$D$63,Datos!$D$73,IF(AY21=Datos!$D$64,Datos!$D$74,"Revisar"))+IF(AZ21=Datos!$E$63,Datos!$E$73,IF(AZ21=Datos!$E$64,Datos!$E$74,"Revisar"))+IF(BB21=Datos!$G$63,Datos!$G$73,IF(BB21=Datos!$G$64,Datos!$G$74,IF(BB21=Datos!$G$65,Datos!$G$75,"Revisar")))</f>
        <v>0.4</v>
      </c>
      <c r="BD21" s="145">
        <f>IF(AX21=Datos!$C$65,BC21,0)</f>
        <v>0</v>
      </c>
      <c r="BE21" s="145">
        <f>IF(OR(AX21=Datos!$C$63,AX21=Datos!$C$64),BC21,0)</f>
        <v>0.4</v>
      </c>
      <c r="BF21" s="491">
        <f>IF(ROUND(AO21-SUM(BE21:BE24),0)&lt;=0,1,ROUND(AO21-SUM(BE21:BE24),0))</f>
        <v>1</v>
      </c>
      <c r="BG21" s="491" t="str">
        <f>IF(E21="Corrupción",(IF(BF21=1,"Rara Vez",IF(BF21=2,"Improbable",IF(BF21=3,"Posible",IF(BF21=4,"Probable","Seguro"))))),IF(BF21=1,"Muy Baja",IF(BF21=2,"Baja",IF(BF21=3,"Media",IF(BF21=4,"Alta","Muy Alta")))))</f>
        <v>Muy Baja</v>
      </c>
      <c r="BH21" s="491">
        <f>ROUND(AQ21-SUM(BD21:BD24),0)</f>
        <v>3</v>
      </c>
      <c r="BI21" s="491" t="str">
        <f>IF(BH21=1,"Insignificante",IF(BH21=2,"Menor",IF(BH21=3,"Moderado",IF(BH21=4,"Mayor","Catastrófico"))))</f>
        <v>Moderado</v>
      </c>
      <c r="BJ21" s="505">
        <f>_xlfn.NUMBERVALUE(CONCATENATE(BF21,BH21),"##")</f>
        <v>13</v>
      </c>
      <c r="BK21" s="506" t="str">
        <f>+VLOOKUP(BJ21,Datos!$I$37:$J$65,2,FALSE)</f>
        <v>MODERADO</v>
      </c>
      <c r="BL21" s="498" t="s">
        <v>236</v>
      </c>
      <c r="BM21" s="189" t="s">
        <v>581</v>
      </c>
      <c r="BN21" s="185" t="s">
        <v>552</v>
      </c>
      <c r="BO21" s="222">
        <v>45884</v>
      </c>
      <c r="BP21" s="222">
        <v>46111</v>
      </c>
      <c r="BQ21" s="425" t="s">
        <v>553</v>
      </c>
    </row>
    <row r="22" spans="1:69" ht="170.5" x14ac:dyDescent="0.35">
      <c r="A22" s="476"/>
      <c r="B22" s="479"/>
      <c r="C22" s="457"/>
      <c r="D22" s="482"/>
      <c r="E22" s="457"/>
      <c r="F22" s="460"/>
      <c r="G22" s="460"/>
      <c r="H22" s="460"/>
      <c r="I22" s="460"/>
      <c r="J22" s="460"/>
      <c r="K22" s="487"/>
      <c r="L22" s="460"/>
      <c r="M22" s="460"/>
      <c r="N22" s="525"/>
      <c r="O22" s="525"/>
      <c r="P22" s="460"/>
      <c r="Q22" s="460"/>
      <c r="R22" s="460"/>
      <c r="S22" s="460"/>
      <c r="T22" s="460"/>
      <c r="U22" s="460"/>
      <c r="V22" s="460"/>
      <c r="W22" s="460"/>
      <c r="X22" s="460"/>
      <c r="Y22" s="460"/>
      <c r="Z22" s="460"/>
      <c r="AA22" s="460"/>
      <c r="AB22" s="460"/>
      <c r="AC22" s="460"/>
      <c r="AD22" s="460"/>
      <c r="AE22" s="460"/>
      <c r="AF22" s="460"/>
      <c r="AG22" s="460"/>
      <c r="AH22" s="460"/>
      <c r="AI22" s="463"/>
      <c r="AJ22" s="466"/>
      <c r="AK22" s="466"/>
      <c r="AL22" s="463"/>
      <c r="AM22" s="463"/>
      <c r="AN22" s="463"/>
      <c r="AO22" s="448"/>
      <c r="AP22" s="448"/>
      <c r="AQ22" s="448"/>
      <c r="AR22" s="448"/>
      <c r="AS22" s="503"/>
      <c r="AT22" s="473"/>
      <c r="AU22" s="192" t="s">
        <v>573</v>
      </c>
      <c r="AV22" s="193" t="s">
        <v>554</v>
      </c>
      <c r="AW22" s="193" t="s">
        <v>574</v>
      </c>
      <c r="AX22" s="194" t="s">
        <v>4</v>
      </c>
      <c r="AY22" s="194" t="s">
        <v>5</v>
      </c>
      <c r="AZ22" s="194" t="s">
        <v>11</v>
      </c>
      <c r="BA22" s="194" t="s">
        <v>33</v>
      </c>
      <c r="BB22" s="191" t="s">
        <v>7</v>
      </c>
      <c r="BC22" s="195">
        <f>IF(AX22=Datos!$C$63,Datos!$C$73,IF(AX22=Datos!$C$64,Datos!$C$74,IF(AX22=Datos!$C$65,Datos!$C$75,"Revisar")))+IF(AY22=Datos!$D$63,Datos!$D$73,IF(AY22=Datos!$D$64,Datos!$D$74,"Revisar"))+IF(AZ22=Datos!$E$63,Datos!$E$73,IF(AZ22=Datos!$E$64,Datos!$E$74,"Revisar"))+IF(BB22=Datos!$G$63,Datos!$G$73,IF(BB22=Datos!$G$64,Datos!$G$74,IF(BB22=Datos!$G$65,Datos!$G$75,"Revisar")))</f>
        <v>0.5</v>
      </c>
      <c r="BD22" s="195">
        <f>IF(AX22=Datos!$C$65,BC22,0)</f>
        <v>0</v>
      </c>
      <c r="BE22" s="195">
        <f>IF(OR(AX22=Datos!$C$63,AX22=Datos!$C$64),BC22,0)</f>
        <v>0.5</v>
      </c>
      <c r="BF22" s="448"/>
      <c r="BG22" s="448"/>
      <c r="BH22" s="448"/>
      <c r="BI22" s="448"/>
      <c r="BJ22" s="451"/>
      <c r="BK22" s="454"/>
      <c r="BL22" s="457"/>
      <c r="BM22" s="196"/>
      <c r="BN22" s="191"/>
      <c r="BO22" s="191"/>
      <c r="BP22" s="191"/>
      <c r="BQ22" s="197"/>
    </row>
    <row r="23" spans="1:69" ht="403.5" thickBot="1" x14ac:dyDescent="0.4">
      <c r="A23" s="476"/>
      <c r="B23" s="479"/>
      <c r="C23" s="457"/>
      <c r="D23" s="482"/>
      <c r="E23" s="457"/>
      <c r="F23" s="460"/>
      <c r="G23" s="460"/>
      <c r="H23" s="460"/>
      <c r="I23" s="460"/>
      <c r="J23" s="460"/>
      <c r="K23" s="487"/>
      <c r="L23" s="460"/>
      <c r="M23" s="460"/>
      <c r="N23" s="525"/>
      <c r="O23" s="525"/>
      <c r="P23" s="460"/>
      <c r="Q23" s="460"/>
      <c r="R23" s="460"/>
      <c r="S23" s="460"/>
      <c r="T23" s="460"/>
      <c r="U23" s="460"/>
      <c r="V23" s="460"/>
      <c r="W23" s="460"/>
      <c r="X23" s="460"/>
      <c r="Y23" s="460"/>
      <c r="Z23" s="460"/>
      <c r="AA23" s="460"/>
      <c r="AB23" s="460"/>
      <c r="AC23" s="460"/>
      <c r="AD23" s="460"/>
      <c r="AE23" s="460"/>
      <c r="AF23" s="460"/>
      <c r="AG23" s="460"/>
      <c r="AH23" s="460"/>
      <c r="AI23" s="463"/>
      <c r="AJ23" s="466"/>
      <c r="AK23" s="466"/>
      <c r="AL23" s="463"/>
      <c r="AM23" s="463"/>
      <c r="AN23" s="463"/>
      <c r="AO23" s="448"/>
      <c r="AP23" s="448"/>
      <c r="AQ23" s="448"/>
      <c r="AR23" s="448"/>
      <c r="AS23" s="503"/>
      <c r="AT23" s="473"/>
      <c r="AU23" s="224" t="s">
        <v>582</v>
      </c>
      <c r="AV23" s="193" t="s">
        <v>556</v>
      </c>
      <c r="AW23" s="193" t="s">
        <v>557</v>
      </c>
      <c r="AX23" s="194" t="s">
        <v>4</v>
      </c>
      <c r="AY23" s="194" t="s">
        <v>5</v>
      </c>
      <c r="AZ23" s="194" t="s">
        <v>3</v>
      </c>
      <c r="BA23" s="194" t="s">
        <v>33</v>
      </c>
      <c r="BB23" s="191" t="s">
        <v>7</v>
      </c>
      <c r="BC23" s="195">
        <f>IF(AX23=Datos!$C$63,Datos!$C$73,IF(AX23=Datos!$C$64,Datos!$C$74,IF(AX23=Datos!$C$65,Datos!$C$75,"Revisar")))+IF(AY23=Datos!$D$63,Datos!$D$73,IF(AY23=Datos!$D$64,Datos!$D$74,"Revisar"))+IF(AZ23=Datos!$E$63,Datos!$E$73,IF(AZ23=Datos!$E$64,Datos!$E$74,"Revisar"))+IF(BB23=Datos!$G$63,Datos!$G$73,IF(BB23=Datos!$G$64,Datos!$G$74,IF(BB23=Datos!$G$65,Datos!$G$75,"Revisar")))</f>
        <v>0.65</v>
      </c>
      <c r="BD23" s="195">
        <f>IF(AX23=Datos!$C$65,BC23,0)</f>
        <v>0</v>
      </c>
      <c r="BE23" s="195">
        <f>IF(OR(AX23=Datos!$C$63,AX23=Datos!$C$64),BC23,0)</f>
        <v>0.65</v>
      </c>
      <c r="BF23" s="448"/>
      <c r="BG23" s="448"/>
      <c r="BH23" s="448"/>
      <c r="BI23" s="448"/>
      <c r="BJ23" s="451"/>
      <c r="BK23" s="454"/>
      <c r="BL23" s="457"/>
      <c r="BM23" s="200"/>
      <c r="BN23" s="200"/>
      <c r="BO23" s="200"/>
      <c r="BP23" s="200"/>
      <c r="BQ23" s="201"/>
    </row>
    <row r="24" spans="1:69" ht="202" customHeight="1" thickBot="1" x14ac:dyDescent="0.4">
      <c r="A24" s="477"/>
      <c r="B24" s="480"/>
      <c r="C24" s="458"/>
      <c r="D24" s="483"/>
      <c r="E24" s="458"/>
      <c r="F24" s="461"/>
      <c r="G24" s="461"/>
      <c r="H24" s="461"/>
      <c r="I24" s="461"/>
      <c r="J24" s="461"/>
      <c r="K24" s="488"/>
      <c r="L24" s="461"/>
      <c r="M24" s="461"/>
      <c r="N24" s="526"/>
      <c r="O24" s="526"/>
      <c r="P24" s="461"/>
      <c r="Q24" s="461"/>
      <c r="R24" s="461"/>
      <c r="S24" s="461"/>
      <c r="T24" s="461"/>
      <c r="U24" s="461"/>
      <c r="V24" s="461"/>
      <c r="W24" s="461"/>
      <c r="X24" s="461"/>
      <c r="Y24" s="461"/>
      <c r="Z24" s="461"/>
      <c r="AA24" s="461"/>
      <c r="AB24" s="461"/>
      <c r="AC24" s="461"/>
      <c r="AD24" s="461"/>
      <c r="AE24" s="461"/>
      <c r="AF24" s="461"/>
      <c r="AG24" s="461"/>
      <c r="AH24" s="461"/>
      <c r="AI24" s="464"/>
      <c r="AJ24" s="467"/>
      <c r="AK24" s="467"/>
      <c r="AL24" s="464"/>
      <c r="AM24" s="464"/>
      <c r="AN24" s="464"/>
      <c r="AO24" s="449"/>
      <c r="AP24" s="449"/>
      <c r="AQ24" s="449"/>
      <c r="AR24" s="449"/>
      <c r="AS24" s="504"/>
      <c r="AT24" s="474"/>
      <c r="AU24" s="224" t="s">
        <v>558</v>
      </c>
      <c r="AV24" s="204" t="s">
        <v>559</v>
      </c>
      <c r="AW24" s="204" t="s">
        <v>560</v>
      </c>
      <c r="AX24" s="205" t="s">
        <v>4</v>
      </c>
      <c r="AY24" s="205" t="s">
        <v>5</v>
      </c>
      <c r="AZ24" s="205" t="s">
        <v>11</v>
      </c>
      <c r="BA24" s="205" t="s">
        <v>33</v>
      </c>
      <c r="BB24" s="202" t="s">
        <v>7</v>
      </c>
      <c r="BC24" s="206">
        <f>IF(AX24=Datos!$C$63,Datos!$C$73,IF(AX24=Datos!$C$64,Datos!$C$74,IF(AX24=Datos!$C$65,Datos!$C$75,"Revisar")))+IF(AY24=Datos!$D$63,Datos!$D$73,IF(AY24=Datos!$D$64,Datos!$D$74,"Revisar"))+IF(AZ24=Datos!$E$63,Datos!$E$73,IF(AZ24=Datos!$E$64,Datos!$E$74,"Revisar"))+IF(BB24=Datos!$G$63,Datos!$G$73,IF(BB24=Datos!$G$64,Datos!$G$74,IF(BB24=Datos!$G$65,Datos!$G$75,"Revisar")))</f>
        <v>0.5</v>
      </c>
      <c r="BD24" s="206">
        <f>IF(AX24=Datos!$C$65,BC24,0)</f>
        <v>0</v>
      </c>
      <c r="BE24" s="206">
        <f>IF(OR(AX24=Datos!$C$63,AX24=Datos!$C$64),BC24,0)</f>
        <v>0.5</v>
      </c>
      <c r="BF24" s="449"/>
      <c r="BG24" s="449"/>
      <c r="BH24" s="449"/>
      <c r="BI24" s="449"/>
      <c r="BJ24" s="452"/>
      <c r="BK24" s="455"/>
      <c r="BL24" s="458"/>
      <c r="BM24" s="207"/>
      <c r="BN24" s="207"/>
      <c r="BO24" s="207"/>
      <c r="BP24" s="207"/>
      <c r="BQ24" s="208"/>
    </row>
    <row r="25" spans="1:69" s="138" customFormat="1" ht="225" customHeight="1" x14ac:dyDescent="0.3">
      <c r="A25" s="514">
        <v>3</v>
      </c>
      <c r="B25" s="478" t="s">
        <v>131</v>
      </c>
      <c r="C25" s="456" t="s">
        <v>142</v>
      </c>
      <c r="D25" s="481" t="s">
        <v>187</v>
      </c>
      <c r="E25" s="456" t="s">
        <v>126</v>
      </c>
      <c r="F25" s="459" t="s">
        <v>1</v>
      </c>
      <c r="G25" s="459" t="s">
        <v>70</v>
      </c>
      <c r="H25" s="484" t="s">
        <v>561</v>
      </c>
      <c r="I25" s="484" t="s">
        <v>562</v>
      </c>
      <c r="J25" s="484" t="s">
        <v>547</v>
      </c>
      <c r="K25" s="486" t="str">
        <f>CONCATENATE(H25," ",I25," ",J25)</f>
        <v>Posibilidad de afectaciones en la reputación  por incumplimiento en la entrega de productos  diferentes a los establecidos por ley debido a fallas en la planeación y/o falta de diligencia o destrezas del personal para la elaboración y revisión de documentos e informes y/o inconsistencias en la información reportada por las entidades y/o pérdida de la información elaborada por la CGN.</v>
      </c>
      <c r="L25" s="459" t="s">
        <v>0</v>
      </c>
      <c r="M25" s="459" t="s">
        <v>125</v>
      </c>
      <c r="N25" s="459" t="s">
        <v>78</v>
      </c>
      <c r="O25" s="459" t="s">
        <v>79</v>
      </c>
      <c r="P25" s="459"/>
      <c r="Q25" s="459"/>
      <c r="R25" s="459"/>
      <c r="S25" s="459"/>
      <c r="T25" s="459"/>
      <c r="U25" s="459"/>
      <c r="V25" s="459"/>
      <c r="W25" s="459"/>
      <c r="X25" s="459"/>
      <c r="Y25" s="459"/>
      <c r="Z25" s="459"/>
      <c r="AA25" s="459"/>
      <c r="AB25" s="459"/>
      <c r="AC25" s="459"/>
      <c r="AD25" s="459"/>
      <c r="AE25" s="459"/>
      <c r="AF25" s="459"/>
      <c r="AG25" s="459"/>
      <c r="AH25" s="459"/>
      <c r="AI25" s="462">
        <f>COUNTIF(P25:AH28,"Si")</f>
        <v>0</v>
      </c>
      <c r="AJ25" s="465">
        <f>IF((COUNTIF(O25:AH28,"Si"))&lt;=0,0,(IF((COUNTIF(O25:AH28,"Si"))&lt;=5,3,(IF(COUNTIF(O25:AH28,"Si")&lt;=11,4,5)))))</f>
        <v>0</v>
      </c>
      <c r="AK25" s="465">
        <f>IF((COUNTIF(O25:AH28,"Si"))&lt;=0,0,(IF((COUNTIF(O25:AH28,"Si"))&lt;=5,"MODERADO",(IF(COUNTIF(O25:AH28,"Si")&lt;=11,"ALTO","EXTREMO")))))</f>
        <v>0</v>
      </c>
      <c r="AL25" s="462">
        <v>101</v>
      </c>
      <c r="AM25" s="462"/>
      <c r="AN25" s="462" t="str">
        <f t="shared" ref="AN25" si="3">IF(AM25="Rara vez",1,(IF(AM25="Improbable",2,(IF(AM25="Posible",3,IF(AM25="Probable",4,IF(AM25="Seguro",5,"Revisar")))))))</f>
        <v>Revisar</v>
      </c>
      <c r="AO25" s="447">
        <f t="shared" ref="AO25" si="4">IF(E25="Corrupción",AN25,IF(AL25&lt;=2,1,IF(AL25&lt;=24,2,IF(AL25&lt;=500,3,IF(AL25&lt;=5000,4,IF(AL25&gt;5000,5,"Revisar"))))))</f>
        <v>3</v>
      </c>
      <c r="AP25" s="447" t="str">
        <f t="shared" ref="AP25" si="5">IF(E25="Corrupción",(IF(AO25=1,"Rara Vez",IF(AO25=2,"Improbable",IF(AO25=3,"Posible",IF(AO25=4,"Probable",IF(AO25=5,"Seguro","Revisar")))))),IF(AO25=1,"Muy Baja",IF(AO25=2,"Baja",IF(AO25=3,"Media",IF(AO25=4,"Alta","Muy Alta")))))</f>
        <v>Media</v>
      </c>
      <c r="AQ25" s="447">
        <f>IF(E25="Corrupción",AJ25,(ROUND(((VLOOKUP(M25,Datos!$B$25:$C$29,2,FALSE)*Datos!$B$32)+(VLOOKUP(N25,Datos!$B$25:$C$29,2,FALSE)*Datos!$C$32)+(VLOOKUP(O25,Datos!$B$25:$C$29,2,FALSE)*Datos!$D$32))*5,0)))</f>
        <v>2</v>
      </c>
      <c r="AR25" s="468" t="str">
        <f>IF(AQ25=1,"Insignificante",IF(AQ25=2,"Menor",IF(AQ25=3,"Moderado",IF(AQ25=4,"Mayor","Catastrófico"))))</f>
        <v>Menor</v>
      </c>
      <c r="AS25" s="470">
        <f>_xlfn.NUMBERVALUE(CONCATENATE(AO25,AQ25),"##")</f>
        <v>32</v>
      </c>
      <c r="AT25" s="472" t="str">
        <f>VLOOKUP(AS25,Datos!$I$37:$J$61,2,FALSE)</f>
        <v>MODERADO</v>
      </c>
      <c r="AU25" s="186" t="s">
        <v>583</v>
      </c>
      <c r="AV25" s="187" t="s">
        <v>579</v>
      </c>
      <c r="AW25" s="187" t="s">
        <v>580</v>
      </c>
      <c r="AX25" s="188" t="s">
        <v>12</v>
      </c>
      <c r="AY25" s="188" t="s">
        <v>5</v>
      </c>
      <c r="AZ25" s="188" t="s">
        <v>11</v>
      </c>
      <c r="BA25" s="188" t="s">
        <v>32</v>
      </c>
      <c r="BB25" s="185" t="s">
        <v>7</v>
      </c>
      <c r="BC25" s="218">
        <f>IF(AX25=Datos!$C$63,Datos!$C$73,IF(AX25=Datos!$C$64,Datos!$C$74,IF(AX25=Datos!$C$65,Datos!$C$75,"Revisar")))+IF(AY25=Datos!$D$63,Datos!$D$73,IF(AY25=Datos!$D$64,Datos!$D$74,"Revisar"))+IF(AZ25=Datos!$E$63,Datos!$E$73,IF(AZ25=Datos!$E$64,Datos!$E$74,"Revisar"))+IF(BB25=Datos!$G$63,Datos!$G$73,IF(BB25=Datos!$G$64,Datos!$G$74,IF(BB25=Datos!$G$65,Datos!$G$75,"Revisar")))</f>
        <v>0.4</v>
      </c>
      <c r="BD25" s="218">
        <f>IF(AX25=Datos!$C$65,BC25,0)</f>
        <v>0</v>
      </c>
      <c r="BE25" s="218">
        <f>IF(OR(AX25=Datos!$C$63,AX25=Datos!$C$64),BC25,0)</f>
        <v>0.4</v>
      </c>
      <c r="BF25" s="447">
        <f>IF(ROUND(AO25-SUM(BE25:BE28),0)&lt;=0,1,ROUND(AO25-SUM(BE25:BE28),0))</f>
        <v>1</v>
      </c>
      <c r="BG25" s="447" t="str">
        <f>IF(E25="Corrupción",(IF(BF25=1,"Rara Vez",IF(BF25=2,"Improbable",IF(BF25=3,"Posible",IF(BF25=4,"Probable","Seguro"))))),IF(BF25=1,"Muy Baja",IF(BF25=2,"Baja",IF(BF25=3,"Media",IF(BF25=4,"Alta","Muy Alta")))))</f>
        <v>Muy Baja</v>
      </c>
      <c r="BH25" s="447">
        <f>ROUND(AQ25-SUM(BD25:BD28),0)</f>
        <v>2</v>
      </c>
      <c r="BI25" s="447" t="str">
        <f>IF(BH25=1,"Insignificante",IF(BH25=2,"Menor",IF(BH25=3,"Moderado",IF(BH25=4,"Mayor","Catastrófico"))))</f>
        <v>Menor</v>
      </c>
      <c r="BJ25" s="450">
        <f>_xlfn.NUMBERVALUE(CONCATENATE(BF25,BH25),"##")</f>
        <v>12</v>
      </c>
      <c r="BK25" s="453" t="str">
        <f>+VLOOKUP(BJ25,Datos!$I$37:$J$65,2,FALSE)</f>
        <v>BAJO</v>
      </c>
      <c r="BL25" s="456" t="s">
        <v>233</v>
      </c>
      <c r="BM25" s="231"/>
      <c r="BN25" s="214"/>
      <c r="BO25" s="214"/>
      <c r="BP25" s="214"/>
      <c r="BQ25" s="232"/>
    </row>
    <row r="26" spans="1:69" ht="170.5" x14ac:dyDescent="0.35">
      <c r="A26" s="476"/>
      <c r="B26" s="479"/>
      <c r="C26" s="457"/>
      <c r="D26" s="482"/>
      <c r="E26" s="457"/>
      <c r="F26" s="460"/>
      <c r="G26" s="460"/>
      <c r="H26" s="484"/>
      <c r="I26" s="484"/>
      <c r="J26" s="484"/>
      <c r="K26" s="487"/>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3"/>
      <c r="AJ26" s="466"/>
      <c r="AK26" s="466"/>
      <c r="AL26" s="463"/>
      <c r="AM26" s="463"/>
      <c r="AN26" s="463"/>
      <c r="AO26" s="448"/>
      <c r="AP26" s="448"/>
      <c r="AQ26" s="448"/>
      <c r="AR26" s="468"/>
      <c r="AS26" s="470"/>
      <c r="AT26" s="473"/>
      <c r="AU26" s="192" t="s">
        <v>573</v>
      </c>
      <c r="AV26" s="193" t="s">
        <v>554</v>
      </c>
      <c r="AW26" s="193" t="s">
        <v>574</v>
      </c>
      <c r="AX26" s="194" t="s">
        <v>4</v>
      </c>
      <c r="AY26" s="194" t="s">
        <v>5</v>
      </c>
      <c r="AZ26" s="194" t="s">
        <v>11</v>
      </c>
      <c r="BA26" s="194" t="s">
        <v>33</v>
      </c>
      <c r="BB26" s="191" t="s">
        <v>7</v>
      </c>
      <c r="BC26" s="195">
        <f>IF(AX26=Datos!$C$63,Datos!$C$73,IF(AX26=Datos!$C$64,Datos!$C$74,IF(AX26=Datos!$C$65,Datos!$C$75,"Revisar")))+IF(AY26=Datos!$D$63,Datos!$D$73,IF(AY26=Datos!$D$64,Datos!$D$74,"Revisar"))+IF(AZ26=Datos!$E$63,Datos!$E$73,IF(AZ26=Datos!$E$64,Datos!$E$74,"Revisar"))+IF(BB26=Datos!$G$63,Datos!$G$73,IF(BB26=Datos!$G$64,Datos!$G$74,IF(BB26=Datos!$G$65,Datos!$G$75,"Revisar")))</f>
        <v>0.5</v>
      </c>
      <c r="BD26" s="195">
        <f>IF(AX26=Datos!$C$65,BC26,0)</f>
        <v>0</v>
      </c>
      <c r="BE26" s="195">
        <f>IF(OR(AX26=Datos!$C$63,AX26=Datos!$C$64),BC26,0)</f>
        <v>0.5</v>
      </c>
      <c r="BF26" s="448"/>
      <c r="BG26" s="448"/>
      <c r="BH26" s="448"/>
      <c r="BI26" s="448"/>
      <c r="BJ26" s="451"/>
      <c r="BK26" s="454"/>
      <c r="BL26" s="457"/>
      <c r="BM26" s="196"/>
      <c r="BN26" s="191"/>
      <c r="BO26" s="191"/>
      <c r="BP26" s="191"/>
      <c r="BQ26" s="197"/>
    </row>
    <row r="27" spans="1:69" ht="248" x14ac:dyDescent="0.35">
      <c r="A27" s="476"/>
      <c r="B27" s="479"/>
      <c r="C27" s="457"/>
      <c r="D27" s="482"/>
      <c r="E27" s="457"/>
      <c r="F27" s="460"/>
      <c r="G27" s="460"/>
      <c r="H27" s="484"/>
      <c r="I27" s="484"/>
      <c r="J27" s="484"/>
      <c r="K27" s="487"/>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3"/>
      <c r="AJ27" s="466"/>
      <c r="AK27" s="466"/>
      <c r="AL27" s="463"/>
      <c r="AM27" s="463"/>
      <c r="AN27" s="463"/>
      <c r="AO27" s="448"/>
      <c r="AP27" s="448"/>
      <c r="AQ27" s="448"/>
      <c r="AR27" s="468"/>
      <c r="AS27" s="470"/>
      <c r="AT27" s="473"/>
      <c r="AU27" s="426" t="s">
        <v>564</v>
      </c>
      <c r="AV27" s="193" t="s">
        <v>556</v>
      </c>
      <c r="AW27" s="193" t="s">
        <v>557</v>
      </c>
      <c r="AX27" s="194" t="s">
        <v>4</v>
      </c>
      <c r="AY27" s="194" t="s">
        <v>5</v>
      </c>
      <c r="AZ27" s="194" t="s">
        <v>3</v>
      </c>
      <c r="BA27" s="194" t="s">
        <v>33</v>
      </c>
      <c r="BB27" s="191" t="s">
        <v>7</v>
      </c>
      <c r="BC27" s="195">
        <f>IF(AX27=Datos!$C$63,Datos!$C$73,IF(AX27=Datos!$C$64,Datos!$C$74,IF(AX27=Datos!$C$65,Datos!$C$75,"Revisar")))+IF(AY27=Datos!$D$63,Datos!$D$73,IF(AY27=Datos!$D$64,Datos!$D$74,"Revisar"))+IF(AZ27=Datos!$E$63,Datos!$E$73,IF(AZ27=Datos!$E$64,Datos!$E$74,"Revisar"))+IF(BB27=Datos!$G$63,Datos!$G$73,IF(BB27=Datos!$G$64,Datos!$G$74,IF(BB27=Datos!$G$65,Datos!$G$75,"Revisar")))</f>
        <v>0.65</v>
      </c>
      <c r="BD27" s="195">
        <f>IF(AX27=Datos!$C$65,BC27,0)</f>
        <v>0</v>
      </c>
      <c r="BE27" s="195">
        <f>IF(OR(AX27=Datos!$C$63,AX27=Datos!$C$64),BC27,0)</f>
        <v>0.65</v>
      </c>
      <c r="BF27" s="448"/>
      <c r="BG27" s="448"/>
      <c r="BH27" s="448"/>
      <c r="BI27" s="448"/>
      <c r="BJ27" s="451"/>
      <c r="BK27" s="454"/>
      <c r="BL27" s="457"/>
      <c r="BM27" s="200"/>
      <c r="BN27" s="200"/>
      <c r="BO27" s="200"/>
      <c r="BP27" s="200"/>
      <c r="BQ27" s="201"/>
    </row>
    <row r="28" spans="1:69" ht="186.5" thickBot="1" x14ac:dyDescent="0.4">
      <c r="A28" s="477"/>
      <c r="B28" s="480"/>
      <c r="C28" s="458"/>
      <c r="D28" s="483"/>
      <c r="E28" s="458"/>
      <c r="F28" s="461"/>
      <c r="G28" s="461"/>
      <c r="H28" s="485"/>
      <c r="I28" s="485"/>
      <c r="J28" s="485"/>
      <c r="K28" s="488"/>
      <c r="L28" s="461"/>
      <c r="M28" s="461"/>
      <c r="N28" s="461"/>
      <c r="O28" s="461"/>
      <c r="P28" s="461"/>
      <c r="Q28" s="461"/>
      <c r="R28" s="461"/>
      <c r="S28" s="461"/>
      <c r="T28" s="461"/>
      <c r="U28" s="461"/>
      <c r="V28" s="461"/>
      <c r="W28" s="461"/>
      <c r="X28" s="461"/>
      <c r="Y28" s="461"/>
      <c r="Z28" s="461"/>
      <c r="AA28" s="461"/>
      <c r="AB28" s="461"/>
      <c r="AC28" s="461"/>
      <c r="AD28" s="461"/>
      <c r="AE28" s="461"/>
      <c r="AF28" s="461"/>
      <c r="AG28" s="461"/>
      <c r="AH28" s="461"/>
      <c r="AI28" s="464"/>
      <c r="AJ28" s="467"/>
      <c r="AK28" s="467"/>
      <c r="AL28" s="464"/>
      <c r="AM28" s="464"/>
      <c r="AN28" s="464"/>
      <c r="AO28" s="449"/>
      <c r="AP28" s="449"/>
      <c r="AQ28" s="449"/>
      <c r="AR28" s="469"/>
      <c r="AS28" s="471"/>
      <c r="AT28" s="474"/>
      <c r="AU28" s="224" t="s">
        <v>558</v>
      </c>
      <c r="AV28" s="204" t="s">
        <v>559</v>
      </c>
      <c r="AW28" s="204" t="s">
        <v>560</v>
      </c>
      <c r="AX28" s="205" t="s">
        <v>4</v>
      </c>
      <c r="AY28" s="205" t="s">
        <v>5</v>
      </c>
      <c r="AZ28" s="205" t="s">
        <v>11</v>
      </c>
      <c r="BA28" s="205" t="s">
        <v>33</v>
      </c>
      <c r="BB28" s="202" t="s">
        <v>7</v>
      </c>
      <c r="BC28" s="206">
        <f>IF(AX28=Datos!$C$63,Datos!$C$73,IF(AX28=Datos!$C$64,Datos!$C$74,IF(AX28=Datos!$C$65,Datos!$C$75,"Revisar")))+IF(AY28=Datos!$D$63,Datos!$D$73,IF(AY28=Datos!$D$64,Datos!$D$74,"Revisar"))+IF(AZ28=Datos!$E$63,Datos!$E$73,IF(AZ28=Datos!$E$64,Datos!$E$74,"Revisar"))+IF(BB28=Datos!$G$63,Datos!$G$73,IF(BB28=Datos!$G$64,Datos!$G$74,IF(BB28=Datos!$G$65,Datos!$G$75,"Revisar")))</f>
        <v>0.5</v>
      </c>
      <c r="BD28" s="206">
        <f>IF(AX28=Datos!$C$65,BC28,0)</f>
        <v>0</v>
      </c>
      <c r="BE28" s="206">
        <f>IF(OR(AX28=Datos!$C$63,AX28=Datos!$C$64),BC28,0)</f>
        <v>0.5</v>
      </c>
      <c r="BF28" s="449"/>
      <c r="BG28" s="449"/>
      <c r="BH28" s="449"/>
      <c r="BI28" s="449"/>
      <c r="BJ28" s="452"/>
      <c r="BK28" s="455"/>
      <c r="BL28" s="458"/>
      <c r="BM28" s="207"/>
      <c r="BN28" s="207"/>
      <c r="BO28" s="207"/>
      <c r="BP28" s="207"/>
      <c r="BQ28" s="208"/>
    </row>
    <row r="29" spans="1:69" s="138" customFormat="1" ht="130.9" customHeight="1" x14ac:dyDescent="0.3">
      <c r="A29" s="496">
        <v>4</v>
      </c>
      <c r="B29" s="497" t="s">
        <v>131</v>
      </c>
      <c r="C29" s="498" t="s">
        <v>142</v>
      </c>
      <c r="D29" s="499" t="s">
        <v>187</v>
      </c>
      <c r="E29" s="498" t="s">
        <v>126</v>
      </c>
      <c r="F29" s="495" t="s">
        <v>1</v>
      </c>
      <c r="G29" s="495" t="s">
        <v>70</v>
      </c>
      <c r="H29" s="500" t="s">
        <v>565</v>
      </c>
      <c r="I29" s="500" t="s">
        <v>566</v>
      </c>
      <c r="J29" s="500" t="s">
        <v>584</v>
      </c>
      <c r="K29" s="501" t="str">
        <f>CONCATENATE(H29," ",I29," ",J29)</f>
        <v>Posibilidad  de afectación operacional por desacierto o equivocación en el procesamiento de información fuente para la elaboración de los productos debido a falta de diligencia o destrezas del personal para el procesamiento de la información y demás insumos utilizados para la elaboración de informes y/o falta de claridad en los instructivos, guías, procedimientos, establecidos para el procesamiento de los datos</v>
      </c>
      <c r="L29" s="495" t="s">
        <v>0</v>
      </c>
      <c r="M29" s="495" t="s">
        <v>125</v>
      </c>
      <c r="N29" s="495" t="s">
        <v>79</v>
      </c>
      <c r="O29" s="495" t="s">
        <v>125</v>
      </c>
      <c r="P29" s="495"/>
      <c r="Q29" s="495"/>
      <c r="R29" s="495"/>
      <c r="S29" s="495"/>
      <c r="T29" s="495"/>
      <c r="U29" s="495"/>
      <c r="V29" s="495"/>
      <c r="W29" s="495"/>
      <c r="X29" s="495"/>
      <c r="Y29" s="495"/>
      <c r="Z29" s="495"/>
      <c r="AA29" s="495"/>
      <c r="AB29" s="495"/>
      <c r="AC29" s="495"/>
      <c r="AD29" s="495"/>
      <c r="AE29" s="495"/>
      <c r="AF29" s="495"/>
      <c r="AG29" s="495"/>
      <c r="AH29" s="495"/>
      <c r="AI29" s="489">
        <f>COUNTIF(P29:AH32,"Si")</f>
        <v>0</v>
      </c>
      <c r="AJ29" s="490">
        <f>IF((COUNTIF(O29:AH32,"Si"))&lt;=0,0,(IF((COUNTIF(O29:AH32,"Si"))&lt;=5,3,(IF(COUNTIF(O29:AH32,"Si")&lt;=11,4,5)))))</f>
        <v>0</v>
      </c>
      <c r="AK29" s="490">
        <f>IF((COUNTIF(O29:AH32,"Si"))&lt;=0,0,(IF((COUNTIF(O29:AH32,"Si"))&lt;=5,"MODERADO",(IF(COUNTIF(O29:AH32,"Si")&lt;=11,"ALTO","EXTREMO")))))</f>
        <v>0</v>
      </c>
      <c r="AL29" s="489">
        <v>108</v>
      </c>
      <c r="AM29" s="489"/>
      <c r="AN29" s="489" t="str">
        <f t="shared" ref="AN29" si="6">IF(AM29="Rara vez",1,(IF(AM29="Improbable",2,(IF(AM29="Posible",3,IF(AM29="Probable",4,IF(AM29="Seguro",5,"Revisar")))))))</f>
        <v>Revisar</v>
      </c>
      <c r="AO29" s="491">
        <f t="shared" ref="AO29" si="7">IF(E29="Corrupción",AN29,IF(AL29&lt;=2,1,IF(AL29&lt;=24,2,IF(AL29&lt;=500,3,IF(AL29&lt;=5000,4,IF(AL29&gt;5000,5,"Revisar"))))))</f>
        <v>3</v>
      </c>
      <c r="AP29" s="491" t="str">
        <f t="shared" ref="AP29" si="8">IF(E29="Corrupción",(IF(AO29=1,"Rara Vez",IF(AO29=2,"Improbable",IF(AO29=3,"Posible",IF(AO29=4,"Probable",IF(AO29=5,"Seguro","Revisar")))))),IF(AO29=1,"Muy Baja",IF(AO29=2,"Baja",IF(AO29=3,"Media",IF(AO29=4,"Alta","Muy Alta")))))</f>
        <v>Media</v>
      </c>
      <c r="AQ29" s="491">
        <f>IF(E29="Corrupción",AJ29,(ROUND(((VLOOKUP(M29,Datos!$B$25:$C$29,2,FALSE)*Datos!$B$32)+(VLOOKUP(N29,Datos!$B$25:$C$29,2,FALSE)*Datos!$C$32)+(VLOOKUP(O29,Datos!$B$25:$C$29,2,FALSE)*Datos!$D$32))*5,0)))</f>
        <v>2</v>
      </c>
      <c r="AR29" s="492" t="str">
        <f>IF(AQ29=1,"Insignificante",IF(AQ29=2,"Menor",IF(AQ29=3,"Moderado",IF(AQ29=4,"Mayor","Catastrófico"))))</f>
        <v>Menor</v>
      </c>
      <c r="AS29" s="493">
        <f>_xlfn.NUMBERVALUE(CONCATENATE(AO29,AQ29),"##")</f>
        <v>32</v>
      </c>
      <c r="AT29" s="494" t="str">
        <f>VLOOKUP(AS29,Datos!$I$37:$J$61,2,FALSE)</f>
        <v>MODERADO</v>
      </c>
      <c r="AU29" s="186" t="s">
        <v>573</v>
      </c>
      <c r="AV29" s="193" t="s">
        <v>554</v>
      </c>
      <c r="AW29" s="193" t="s">
        <v>585</v>
      </c>
      <c r="AX29" s="188" t="s">
        <v>4</v>
      </c>
      <c r="AY29" s="188" t="s">
        <v>5</v>
      </c>
      <c r="AZ29" s="188" t="s">
        <v>3</v>
      </c>
      <c r="BA29" s="188" t="s">
        <v>32</v>
      </c>
      <c r="BB29" s="185" t="s">
        <v>7</v>
      </c>
      <c r="BC29" s="145">
        <f>IF(AX29=Datos!$C$63,Datos!$C$73,IF(AX29=Datos!$C$64,Datos!$C$74,IF(AX29=Datos!$C$65,Datos!$C$75,"Revisar")))+IF(AY29=Datos!$D$63,Datos!$D$73,IF(AY29=Datos!$D$64,Datos!$D$74,"Revisar"))+IF(AZ29=Datos!$E$63,Datos!$E$73,IF(AZ29=Datos!$E$64,Datos!$E$74,"Revisar"))+IF(BB29=Datos!$G$63,Datos!$G$73,IF(BB29=Datos!$G$64,Datos!$G$74,IF(BB29=Datos!$G$65,Datos!$G$75,"Revisar")))</f>
        <v>0.65</v>
      </c>
      <c r="BD29" s="145">
        <f>IF(AX29=Datos!$C$65,BC29,0)</f>
        <v>0</v>
      </c>
      <c r="BE29" s="145">
        <f>IF(OR(AX29=Datos!$C$63,AX29=Datos!$C$64),BC29,0)</f>
        <v>0.65</v>
      </c>
      <c r="BF29" s="447">
        <f>IF(ROUND(AO29-SUM(BE29:BE32),0)&lt;=0,1,ROUND(AO29-SUM(BE29:BE32),0))</f>
        <v>1</v>
      </c>
      <c r="BG29" s="491" t="str">
        <f>IF(E29="Corrupción",(IF(BF29=1,"Rara Vez",IF(BF29=2,"Improbable",IF(BF29=3,"Posible",IF(BF29=4,"Probable","Seguro"))))),IF(BF29=1,"Muy Baja",IF(BF29=2,"Baja",IF(BF29=3,"Media",IF(BF29=4,"Alta","Muy Alta")))))</f>
        <v>Muy Baja</v>
      </c>
      <c r="BH29" s="447">
        <f>ROUND(AQ29-SUM(BD29:BD32),0)</f>
        <v>2</v>
      </c>
      <c r="BI29" s="447" t="str">
        <f>IF(BH29=1,"Insignificante",IF(BH29=2,"Menor",IF(BH29=3,"Moderado",IF(BH29=4,"Mayor","Catastrófico"))))</f>
        <v>Menor</v>
      </c>
      <c r="BJ29" s="450">
        <f>_xlfn.NUMBERVALUE(CONCATENATE(BF29,BH29),"##")</f>
        <v>12</v>
      </c>
      <c r="BK29" s="453" t="str">
        <f>+VLOOKUP(BJ29,Datos!$I$37:$J$65,2,FALSE)</f>
        <v>BAJO</v>
      </c>
      <c r="BL29" s="456" t="s">
        <v>233</v>
      </c>
      <c r="BM29" s="189"/>
      <c r="BN29" s="185"/>
      <c r="BO29" s="185"/>
      <c r="BP29" s="185"/>
      <c r="BQ29" s="190"/>
    </row>
    <row r="30" spans="1:69" ht="403" x14ac:dyDescent="0.35">
      <c r="A30" s="476"/>
      <c r="B30" s="479"/>
      <c r="C30" s="457"/>
      <c r="D30" s="482"/>
      <c r="E30" s="457"/>
      <c r="F30" s="460"/>
      <c r="G30" s="460"/>
      <c r="H30" s="484"/>
      <c r="I30" s="484"/>
      <c r="J30" s="484"/>
      <c r="K30" s="487"/>
      <c r="L30" s="460"/>
      <c r="M30" s="460"/>
      <c r="N30" s="460"/>
      <c r="O30" s="460"/>
      <c r="P30" s="460"/>
      <c r="Q30" s="460"/>
      <c r="R30" s="460"/>
      <c r="S30" s="460"/>
      <c r="T30" s="460"/>
      <c r="U30" s="460"/>
      <c r="V30" s="460"/>
      <c r="W30" s="460"/>
      <c r="X30" s="460"/>
      <c r="Y30" s="460"/>
      <c r="Z30" s="460"/>
      <c r="AA30" s="460"/>
      <c r="AB30" s="460"/>
      <c r="AC30" s="460"/>
      <c r="AD30" s="460"/>
      <c r="AE30" s="460"/>
      <c r="AF30" s="460"/>
      <c r="AG30" s="460"/>
      <c r="AH30" s="460"/>
      <c r="AI30" s="463"/>
      <c r="AJ30" s="466"/>
      <c r="AK30" s="466"/>
      <c r="AL30" s="463"/>
      <c r="AM30" s="463"/>
      <c r="AN30" s="463"/>
      <c r="AO30" s="448"/>
      <c r="AP30" s="448"/>
      <c r="AQ30" s="448"/>
      <c r="AR30" s="468"/>
      <c r="AS30" s="470"/>
      <c r="AT30" s="473"/>
      <c r="AU30" s="192" t="s">
        <v>582</v>
      </c>
      <c r="AV30" s="193" t="s">
        <v>556</v>
      </c>
      <c r="AW30" s="193" t="s">
        <v>557</v>
      </c>
      <c r="AX30" s="194" t="s">
        <v>12</v>
      </c>
      <c r="AY30" s="194" t="s">
        <v>5</v>
      </c>
      <c r="AZ30" s="194" t="s">
        <v>3</v>
      </c>
      <c r="BA30" s="194" t="s">
        <v>32</v>
      </c>
      <c r="BB30" s="191" t="s">
        <v>7</v>
      </c>
      <c r="BC30" s="195">
        <f>IF(AX30=Datos!$C$63,Datos!$C$73,IF(AX30=Datos!$C$64,Datos!$C$74,IF(AX30=Datos!$C$65,Datos!$C$75,"Revisar")))+IF(AY30=Datos!$D$63,Datos!$D$73,IF(AY30=Datos!$D$64,Datos!$D$74,"Revisar"))+IF(AZ30=Datos!$E$63,Datos!$E$73,IF(AZ30=Datos!$E$64,Datos!$E$74,"Revisar"))+IF(BB30=Datos!$G$63,Datos!$G$73,IF(BB30=Datos!$G$64,Datos!$G$74,IF(BB30=Datos!$G$65,Datos!$G$75,"Revisar")))</f>
        <v>0.54999999999999993</v>
      </c>
      <c r="BD30" s="195">
        <f>IF(AX30=Datos!$C$65,BC30,0)</f>
        <v>0</v>
      </c>
      <c r="BE30" s="195">
        <f>IF(OR(AX30=Datos!$C$63,AX30=Datos!$C$64),BC30,0)</f>
        <v>0.54999999999999993</v>
      </c>
      <c r="BF30" s="448"/>
      <c r="BG30" s="448"/>
      <c r="BH30" s="448"/>
      <c r="BI30" s="448"/>
      <c r="BJ30" s="451"/>
      <c r="BK30" s="454"/>
      <c r="BL30" s="457"/>
      <c r="BM30" s="196"/>
      <c r="BN30" s="191"/>
      <c r="BO30" s="191"/>
      <c r="BP30" s="191"/>
      <c r="BQ30" s="197"/>
    </row>
    <row r="31" spans="1:69" ht="186" x14ac:dyDescent="0.35">
      <c r="A31" s="476"/>
      <c r="B31" s="479"/>
      <c r="C31" s="457"/>
      <c r="D31" s="482"/>
      <c r="E31" s="457"/>
      <c r="F31" s="460"/>
      <c r="G31" s="460"/>
      <c r="H31" s="484"/>
      <c r="I31" s="484"/>
      <c r="J31" s="484"/>
      <c r="K31" s="487"/>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3"/>
      <c r="AJ31" s="466"/>
      <c r="AK31" s="466"/>
      <c r="AL31" s="463"/>
      <c r="AM31" s="463"/>
      <c r="AN31" s="463"/>
      <c r="AO31" s="448"/>
      <c r="AP31" s="448"/>
      <c r="AQ31" s="448"/>
      <c r="AR31" s="468"/>
      <c r="AS31" s="470"/>
      <c r="AT31" s="473"/>
      <c r="AU31" s="427" t="s">
        <v>575</v>
      </c>
      <c r="AV31" s="193" t="s">
        <v>554</v>
      </c>
      <c r="AW31" s="226" t="s">
        <v>576</v>
      </c>
      <c r="AX31" s="194" t="s">
        <v>4</v>
      </c>
      <c r="AY31" s="194" t="s">
        <v>5</v>
      </c>
      <c r="AZ31" s="194" t="s">
        <v>11</v>
      </c>
      <c r="BA31" s="194" t="s">
        <v>32</v>
      </c>
      <c r="BB31" s="191" t="s">
        <v>7</v>
      </c>
      <c r="BC31" s="195">
        <f>IF(AX31=Datos!$C$63,Datos!$C$73,IF(AX31=Datos!$C$64,Datos!$C$74,IF(AX31=Datos!$C$65,Datos!$C$75,"Revisar")))+IF(AY31=Datos!$D$63,Datos!$D$73,IF(AY31=Datos!$D$64,Datos!$D$74,"Revisar"))+IF(AZ31=Datos!$E$63,Datos!$E$73,IF(AZ31=Datos!$E$64,Datos!$E$74,"Revisar"))+IF(BB31=Datos!$G$63,Datos!$G$73,IF(BB31=Datos!$G$64,Datos!$G$74,IF(BB31=Datos!$G$65,Datos!$G$75,"Revisar")))</f>
        <v>0.5</v>
      </c>
      <c r="BD31" s="195">
        <f>IF(AX31=Datos!$C$65,BC31,0)</f>
        <v>0</v>
      </c>
      <c r="BE31" s="195">
        <f>IF(OR(AX31=Datos!$C$63,AX31=Datos!$C$64),BC31,0)</f>
        <v>0.5</v>
      </c>
      <c r="BF31" s="448"/>
      <c r="BG31" s="448"/>
      <c r="BH31" s="448"/>
      <c r="BI31" s="448"/>
      <c r="BJ31" s="451"/>
      <c r="BK31" s="454"/>
      <c r="BL31" s="457"/>
      <c r="BM31" s="200"/>
      <c r="BN31" s="200"/>
      <c r="BO31" s="200"/>
      <c r="BP31" s="200"/>
      <c r="BQ31" s="201"/>
    </row>
    <row r="32" spans="1:69" ht="171" thickBot="1" x14ac:dyDescent="0.4">
      <c r="A32" s="477"/>
      <c r="B32" s="480"/>
      <c r="C32" s="458"/>
      <c r="D32" s="483"/>
      <c r="E32" s="458"/>
      <c r="F32" s="461"/>
      <c r="G32" s="461"/>
      <c r="H32" s="485"/>
      <c r="I32" s="485"/>
      <c r="J32" s="485"/>
      <c r="K32" s="488"/>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4"/>
      <c r="AJ32" s="467"/>
      <c r="AK32" s="467"/>
      <c r="AL32" s="464"/>
      <c r="AM32" s="464"/>
      <c r="AN32" s="464"/>
      <c r="AO32" s="449"/>
      <c r="AP32" s="449"/>
      <c r="AQ32" s="449"/>
      <c r="AR32" s="469"/>
      <c r="AS32" s="471"/>
      <c r="AT32" s="474"/>
      <c r="AU32" s="224" t="s">
        <v>586</v>
      </c>
      <c r="AV32" s="204" t="s">
        <v>570</v>
      </c>
      <c r="AW32" s="204" t="s">
        <v>587</v>
      </c>
      <c r="AX32" s="205" t="s">
        <v>20</v>
      </c>
      <c r="AY32" s="205" t="s">
        <v>5</v>
      </c>
      <c r="AZ32" s="205" t="s">
        <v>11</v>
      </c>
      <c r="BA32" s="205" t="s">
        <v>33</v>
      </c>
      <c r="BB32" s="202" t="s">
        <v>7</v>
      </c>
      <c r="BC32" s="206">
        <f>IF(AX32=Datos!$C$63,Datos!$C$73,IF(AX32=Datos!$C$64,Datos!$C$74,IF(AX32=Datos!$C$65,Datos!$C$75,"Revisar")))+IF(AY32=Datos!$D$63,Datos!$D$73,IF(AY32=Datos!$D$64,Datos!$D$74,"Revisar"))+IF(AZ32=Datos!$E$63,Datos!$E$73,IF(AZ32=Datos!$E$64,Datos!$E$74,"Revisar"))+IF(BB32=Datos!$G$63,Datos!$G$73,IF(BB32=Datos!$G$64,Datos!$G$74,IF(BB32=Datos!$G$65,Datos!$G$75,"Revisar")))</f>
        <v>0.35</v>
      </c>
      <c r="BD32" s="206">
        <f>IF(AX32=Datos!$C$65,BC32,0)</f>
        <v>0.35</v>
      </c>
      <c r="BE32" s="206">
        <f>IF(OR(AX32=Datos!$C$63,AX32=Datos!$C$64),BC32,0)</f>
        <v>0</v>
      </c>
      <c r="BF32" s="449"/>
      <c r="BG32" s="449"/>
      <c r="BH32" s="449"/>
      <c r="BI32" s="449"/>
      <c r="BJ32" s="452"/>
      <c r="BK32" s="455"/>
      <c r="BL32" s="458"/>
      <c r="BM32" s="207"/>
      <c r="BN32" s="207"/>
      <c r="BO32" s="207"/>
      <c r="BP32" s="207"/>
      <c r="BQ32" s="208"/>
    </row>
    <row r="33" spans="1:69" s="138" customFormat="1" ht="15.65" hidden="1" customHeight="1" x14ac:dyDescent="0.3">
      <c r="A33" s="496"/>
      <c r="B33" s="497"/>
      <c r="C33" s="498"/>
      <c r="D33" s="499"/>
      <c r="E33" s="498"/>
      <c r="F33" s="495"/>
      <c r="G33" s="495"/>
      <c r="H33" s="500"/>
      <c r="I33" s="500"/>
      <c r="J33" s="500"/>
      <c r="K33" s="501" t="str">
        <f>CONCATENATE(H33," ",I33," ",J33)</f>
        <v xml:space="preserve">  </v>
      </c>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89">
        <f>COUNTIF(P33:AH36,"Si")</f>
        <v>0</v>
      </c>
      <c r="AJ33" s="490">
        <f>IF((COUNTIF(O33:AH36,"Si"))&lt;=0,0,(IF((COUNTIF(O33:AH36,"Si"))&lt;=5,3,(IF(COUNTIF(O33:AH36,"Si")&lt;=11,4,5)))))</f>
        <v>0</v>
      </c>
      <c r="AK33" s="490">
        <f>IF((COUNTIF(O33:AH36,"Si"))&lt;=0,0,(IF((COUNTIF(O33:AH36,"Si"))&lt;=5,"MODERADO",(IF(COUNTIF(O33:AH36,"Si")&lt;=11,"ALTO","EXTREMO")))))</f>
        <v>0</v>
      </c>
      <c r="AL33" s="489"/>
      <c r="AM33" s="489"/>
      <c r="AN33" s="489" t="str">
        <f t="shared" ref="AN33" si="9">IF(AM33="Rara vez",1,(IF(AM33="Improbable",2,(IF(AM33="Posible",3,IF(AM33="Probable",4,IF(AM33="Seguro",5,"Revisar")))))))</f>
        <v>Revisar</v>
      </c>
      <c r="AO33" s="491">
        <f t="shared" ref="AO33" si="10">IF(E33="Corrupción",AN33,IF(AL33&lt;=2,1,IF(AL33&lt;=24,2,IF(AL33&lt;=500,3,IF(AL33&lt;=5000,4,IF(AL33&gt;5000,5,"Revisar"))))))</f>
        <v>1</v>
      </c>
      <c r="AP33" s="491" t="str">
        <f t="shared" ref="AP33" si="11">IF(E33="Corrupción",(IF(AO33=1,"Rara Vez",IF(AO33=2,"Improbable",IF(AO33=3,"Posible",IF(AO33=4,"Probable",IF(AO33=5,"Seguro","Revisar")))))),IF(AO33=1,"Muy Baja",IF(AO33=2,"Baja",IF(AO33=3,"Media",IF(AO33=4,"Alta","Muy Alta")))))</f>
        <v>Muy Baja</v>
      </c>
      <c r="AQ33" s="491" t="e">
        <f>IF(E33="Corrupción",AJ33,(ROUND(((VLOOKUP(M33,Datos!$B$25:$C$29,2,FALSE)*Datos!$B$32)+(VLOOKUP(N33,Datos!$B$25:$C$29,2,FALSE)*Datos!$C$32)+(VLOOKUP(O33,Datos!$B$25:$C$29,2,FALSE)*Datos!$D$32))*5,0)))</f>
        <v>#N/A</v>
      </c>
      <c r="AR33" s="492" t="e">
        <f>IF(AQ33=1,"Insignificante",IF(AQ33=2,"Menor",IF(AQ33=3,"Moderado",IF(AQ33=4,"Mayor","Catastrófico"))))</f>
        <v>#N/A</v>
      </c>
      <c r="AS33" s="493" t="e">
        <f>_xlfn.NUMBERVALUE(CONCATENATE(AO33,AQ33),"##")</f>
        <v>#N/A</v>
      </c>
      <c r="AT33" s="494" t="e">
        <f>VLOOKUP(AS33,Datos!$I$37:$J$61,2,FALSE)</f>
        <v>#N/A</v>
      </c>
      <c r="AU33" s="186"/>
      <c r="AV33" s="187"/>
      <c r="AW33" s="187"/>
      <c r="AX33" s="188"/>
      <c r="AY33" s="188"/>
      <c r="AZ33" s="188"/>
      <c r="BA33" s="188"/>
      <c r="BB33" s="185"/>
      <c r="BC33" s="145" t="e">
        <f>IF(AX33=Datos!$C$63,Datos!$C$73,IF(AX33=Datos!$C$64,Datos!$C$74,IF(AX33=Datos!$C$65,Datos!$C$75,"Revisar")))+IF(AY33=Datos!$D$63,Datos!$D$73,IF(AY33=Datos!$D$64,Datos!$D$74,"Revisar"))+IF(AZ33=Datos!$E$63,Datos!$E$73,IF(AZ33=Datos!$E$64,Datos!$E$74,"Revisar"))+IF(BB33=Datos!$G$63,Datos!$G$73,IF(BB33=Datos!$G$64,Datos!$G$74,IF(BB33=Datos!$G$65,Datos!$G$75,"Revisar")))</f>
        <v>#VALUE!</v>
      </c>
      <c r="BD33" s="145">
        <f>IF(AX33=Datos!$C$65,BC33,0)</f>
        <v>0</v>
      </c>
      <c r="BE33" s="145">
        <f>IF(OR(AX33=Datos!$C$63,AX33=Datos!$C$64),BC33,0)</f>
        <v>0</v>
      </c>
      <c r="BF33" s="447">
        <f>IF(ROUND(AO33-SUM(BE33:BE36),0)&lt;=0,1,ROUND(AO33-SUM(BE33:BE36),0))</f>
        <v>1</v>
      </c>
      <c r="BG33" s="491" t="str">
        <f>IF(E33="Corrupción",(IF(BF33=1,"Rara Vez",IF(BF33=2,"Improbable",IF(BF33=3,"Posible",IF(BF33=4,"Probable","Seguro"))))),IF(BF33=1,"Muy Baja",IF(BF33=2,"Baja",IF(BF33=3,"Media",IF(BF33=4,"Alta","Muy Alta")))))</f>
        <v>Muy Baja</v>
      </c>
      <c r="BH33" s="447" t="e">
        <f>ROUND(AQ33-SUM(BD33:BD36),0)</f>
        <v>#N/A</v>
      </c>
      <c r="BI33" s="447" t="e">
        <f>IF(BH33=1,"Insignificante",IF(BH33=2,"Menor",IF(BH33=3,"Moderado",IF(BH33=4,"Mayor","Catastrófico"))))</f>
        <v>#N/A</v>
      </c>
      <c r="BJ33" s="450" t="e">
        <f>_xlfn.NUMBERVALUE(CONCATENATE(BF33,BH33),"##")</f>
        <v>#N/A</v>
      </c>
      <c r="BK33" s="453" t="e">
        <f>+VLOOKUP(BJ33,Datos!$I$37:$J$65,2,FALSE)</f>
        <v>#N/A</v>
      </c>
      <c r="BL33" s="456"/>
      <c r="BM33" s="189"/>
      <c r="BN33" s="185"/>
      <c r="BO33" s="185"/>
      <c r="BP33" s="185"/>
      <c r="BQ33" s="190"/>
    </row>
    <row r="34" spans="1:69" ht="15.65" hidden="1" customHeight="1" x14ac:dyDescent="0.35">
      <c r="A34" s="476"/>
      <c r="B34" s="479"/>
      <c r="C34" s="457"/>
      <c r="D34" s="482"/>
      <c r="E34" s="457"/>
      <c r="F34" s="460"/>
      <c r="G34" s="460"/>
      <c r="H34" s="484"/>
      <c r="I34" s="484"/>
      <c r="J34" s="484"/>
      <c r="K34" s="487"/>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3"/>
      <c r="AJ34" s="466"/>
      <c r="AK34" s="466"/>
      <c r="AL34" s="463"/>
      <c r="AM34" s="463"/>
      <c r="AN34" s="463"/>
      <c r="AO34" s="448"/>
      <c r="AP34" s="448"/>
      <c r="AQ34" s="448"/>
      <c r="AR34" s="468"/>
      <c r="AS34" s="470"/>
      <c r="AT34" s="473"/>
      <c r="AU34" s="192"/>
      <c r="AV34" s="193"/>
      <c r="AW34" s="193"/>
      <c r="AX34" s="194"/>
      <c r="AY34" s="194"/>
      <c r="AZ34" s="194"/>
      <c r="BA34" s="194"/>
      <c r="BB34" s="191"/>
      <c r="BC34" s="195" t="e">
        <f>IF(AX34=Datos!$C$63,Datos!$C$73,IF(AX34=Datos!$C$64,Datos!$C$74,IF(AX34=Datos!$C$65,Datos!$C$75,"Revisar")))+IF(AY34=Datos!$D$63,Datos!$D$73,IF(AY34=Datos!$D$64,Datos!$D$74,"Revisar"))+IF(AZ34=Datos!$E$63,Datos!$E$73,IF(AZ34=Datos!$E$64,Datos!$E$74,"Revisar"))+IF(BB34=Datos!$G$63,Datos!$G$73,IF(BB34=Datos!$G$64,Datos!$G$74,IF(BB34=Datos!$G$65,Datos!$G$75,"Revisar")))</f>
        <v>#VALUE!</v>
      </c>
      <c r="BD34" s="195">
        <f>IF(AX34=Datos!$C$65,BC34,0)</f>
        <v>0</v>
      </c>
      <c r="BE34" s="195">
        <f>IF(OR(AX34=Datos!$C$63,AX34=Datos!$C$64),BC34,0)</f>
        <v>0</v>
      </c>
      <c r="BF34" s="448"/>
      <c r="BG34" s="448"/>
      <c r="BH34" s="448"/>
      <c r="BI34" s="448"/>
      <c r="BJ34" s="451"/>
      <c r="BK34" s="454"/>
      <c r="BL34" s="457"/>
      <c r="BM34" s="196"/>
      <c r="BN34" s="191"/>
      <c r="BO34" s="191"/>
      <c r="BP34" s="191"/>
      <c r="BQ34" s="197"/>
    </row>
    <row r="35" spans="1:69" ht="43.5" hidden="1" customHeight="1" x14ac:dyDescent="0.35">
      <c r="A35" s="476"/>
      <c r="B35" s="479"/>
      <c r="C35" s="457"/>
      <c r="D35" s="482"/>
      <c r="E35" s="457"/>
      <c r="F35" s="460"/>
      <c r="G35" s="460"/>
      <c r="H35" s="484"/>
      <c r="I35" s="484"/>
      <c r="J35" s="484"/>
      <c r="K35" s="487"/>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3"/>
      <c r="AJ35" s="466"/>
      <c r="AK35" s="466"/>
      <c r="AL35" s="463"/>
      <c r="AM35" s="463"/>
      <c r="AN35" s="463"/>
      <c r="AO35" s="448"/>
      <c r="AP35" s="448"/>
      <c r="AQ35" s="448"/>
      <c r="AR35" s="468"/>
      <c r="AS35" s="470"/>
      <c r="AT35" s="473"/>
      <c r="AU35" s="199"/>
      <c r="AV35" s="193"/>
      <c r="AW35" s="193"/>
      <c r="AX35" s="194"/>
      <c r="AY35" s="194"/>
      <c r="AZ35" s="194"/>
      <c r="BA35" s="194"/>
      <c r="BB35" s="191"/>
      <c r="BC35" s="195" t="e">
        <f>IF(AX35=Datos!$C$63,Datos!$C$73,IF(AX35=Datos!$C$64,Datos!$C$74,IF(AX35=Datos!$C$65,Datos!$C$75,"Revisar")))+IF(AY35=Datos!$D$63,Datos!$D$73,IF(AY35=Datos!$D$64,Datos!$D$74,"Revisar"))+IF(AZ35=Datos!$E$63,Datos!$E$73,IF(AZ35=Datos!$E$64,Datos!$E$74,"Revisar"))+IF(BB35=Datos!$G$63,Datos!$G$73,IF(BB35=Datos!$G$64,Datos!$G$74,IF(BB35=Datos!$G$65,Datos!$G$75,"Revisar")))</f>
        <v>#VALUE!</v>
      </c>
      <c r="BD35" s="195">
        <f>IF(AX35=Datos!$C$65,BC35,0)</f>
        <v>0</v>
      </c>
      <c r="BE35" s="195">
        <f>IF(OR(AX35=Datos!$C$63,AX35=Datos!$C$64),BC35,0)</f>
        <v>0</v>
      </c>
      <c r="BF35" s="448"/>
      <c r="BG35" s="448"/>
      <c r="BH35" s="448"/>
      <c r="BI35" s="448"/>
      <c r="BJ35" s="451"/>
      <c r="BK35" s="454"/>
      <c r="BL35" s="457"/>
      <c r="BM35" s="200"/>
      <c r="BN35" s="200"/>
      <c r="BO35" s="200"/>
      <c r="BP35" s="200"/>
      <c r="BQ35" s="201"/>
    </row>
    <row r="36" spans="1:69" ht="43.5" hidden="1" customHeight="1" thickBot="1" x14ac:dyDescent="0.4">
      <c r="A36" s="477"/>
      <c r="B36" s="480"/>
      <c r="C36" s="458"/>
      <c r="D36" s="483"/>
      <c r="E36" s="458"/>
      <c r="F36" s="461"/>
      <c r="G36" s="461"/>
      <c r="H36" s="485"/>
      <c r="I36" s="485"/>
      <c r="J36" s="485"/>
      <c r="K36" s="488"/>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4"/>
      <c r="AJ36" s="467"/>
      <c r="AK36" s="467"/>
      <c r="AL36" s="464"/>
      <c r="AM36" s="464"/>
      <c r="AN36" s="464"/>
      <c r="AO36" s="449"/>
      <c r="AP36" s="449"/>
      <c r="AQ36" s="449"/>
      <c r="AR36" s="469"/>
      <c r="AS36" s="471"/>
      <c r="AT36" s="474"/>
      <c r="AU36" s="203"/>
      <c r="AV36" s="204"/>
      <c r="AW36" s="204"/>
      <c r="AX36" s="205"/>
      <c r="AY36" s="205"/>
      <c r="AZ36" s="205"/>
      <c r="BA36" s="205"/>
      <c r="BB36" s="202"/>
      <c r="BC36" s="206" t="e">
        <f>IF(AX36=Datos!$C$63,Datos!$C$73,IF(AX36=Datos!$C$64,Datos!$C$74,IF(AX36=Datos!$C$65,Datos!$C$75,"Revisar")))+IF(AY36=Datos!$D$63,Datos!$D$73,IF(AY36=Datos!$D$64,Datos!$D$74,"Revisar"))+IF(AZ36=Datos!$E$63,Datos!$E$73,IF(AZ36=Datos!$E$64,Datos!$E$74,"Revisar"))+IF(BB36=Datos!$G$63,Datos!$G$73,IF(BB36=Datos!$G$64,Datos!$G$74,IF(BB36=Datos!$G$65,Datos!$G$75,"Revisar")))</f>
        <v>#VALUE!</v>
      </c>
      <c r="BD36" s="206">
        <f>IF(AX36=Datos!$C$65,BC36,0)</f>
        <v>0</v>
      </c>
      <c r="BE36" s="206">
        <f>IF(OR(AX36=Datos!$C$63,AX36=Datos!$C$64),BC36,0)</f>
        <v>0</v>
      </c>
      <c r="BF36" s="449"/>
      <c r="BG36" s="449"/>
      <c r="BH36" s="449"/>
      <c r="BI36" s="449"/>
      <c r="BJ36" s="452"/>
      <c r="BK36" s="455"/>
      <c r="BL36" s="458"/>
      <c r="BM36" s="207"/>
      <c r="BN36" s="207"/>
      <c r="BO36" s="207"/>
      <c r="BP36" s="207"/>
      <c r="BQ36" s="208"/>
    </row>
    <row r="37" spans="1:69" s="138" customFormat="1" ht="15.65" hidden="1" customHeight="1" x14ac:dyDescent="0.3">
      <c r="A37" s="496"/>
      <c r="B37" s="497"/>
      <c r="C37" s="498"/>
      <c r="D37" s="499"/>
      <c r="E37" s="498"/>
      <c r="F37" s="495"/>
      <c r="G37" s="495"/>
      <c r="H37" s="500"/>
      <c r="I37" s="500"/>
      <c r="J37" s="500"/>
      <c r="K37" s="501" t="str">
        <f>CONCATENATE(H37," ",I37," ",J37)</f>
        <v xml:space="preserve">  </v>
      </c>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89">
        <f>COUNTIF(P37:AH40,"Si")</f>
        <v>0</v>
      </c>
      <c r="AJ37" s="490">
        <f>IF((COUNTIF(O37:AH40,"Si"))&lt;=0,0,(IF((COUNTIF(O37:AH40,"Si"))&lt;=5,3,(IF(COUNTIF(O37:AH40,"Si")&lt;=11,4,5)))))</f>
        <v>0</v>
      </c>
      <c r="AK37" s="490">
        <f>IF((COUNTIF(O37:AH40,"Si"))&lt;=0,0,(IF((COUNTIF(O37:AH40,"Si"))&lt;=5,"MODERADO",(IF(COUNTIF(O37:AH40,"Si")&lt;=11,"ALTO","EXTREMO")))))</f>
        <v>0</v>
      </c>
      <c r="AL37" s="489"/>
      <c r="AM37" s="489"/>
      <c r="AN37" s="489" t="str">
        <f t="shared" ref="AN37" si="12">IF(AM37="Rara vez",1,(IF(AM37="Improbable",2,(IF(AM37="Posible",3,IF(AM37="Probable",4,IF(AM37="Seguro",5,"Revisar")))))))</f>
        <v>Revisar</v>
      </c>
      <c r="AO37" s="491">
        <f t="shared" ref="AO37" si="13">IF(E37="Corrupción",AN37,IF(AL37&lt;=2,1,IF(AL37&lt;=24,2,IF(AL37&lt;=500,3,IF(AL37&lt;=5000,4,IF(AL37&gt;5000,5,"Revisar"))))))</f>
        <v>1</v>
      </c>
      <c r="AP37" s="491" t="str">
        <f t="shared" ref="AP37" si="14">IF(E37="Corrupción",(IF(AO37=1,"Rara Vez",IF(AO37=2,"Improbable",IF(AO37=3,"Posible",IF(AO37=4,"Probable",IF(AO37=5,"Seguro","Revisar")))))),IF(AO37=1,"Muy Baja",IF(AO37=2,"Baja",IF(AO37=3,"Media",IF(AO37=4,"Alta","Muy Alta")))))</f>
        <v>Muy Baja</v>
      </c>
      <c r="AQ37" s="491" t="e">
        <f>IF(E37="Corrupción",AJ37,(ROUND(((VLOOKUP(M37,Datos!$B$25:$C$29,2,FALSE)*Datos!$B$32)+(VLOOKUP(N37,Datos!$B$25:$C$29,2,FALSE)*Datos!$C$32)+(VLOOKUP(O37,Datos!$B$25:$C$29,2,FALSE)*Datos!$D$32))*5,0)))</f>
        <v>#N/A</v>
      </c>
      <c r="AR37" s="492" t="e">
        <f>IF(AQ37=1,"Insignificante",IF(AQ37=2,"Menor",IF(AQ37=3,"Moderado",IF(AQ37=4,"Mayor","Catastrófico"))))</f>
        <v>#N/A</v>
      </c>
      <c r="AS37" s="493" t="e">
        <f>_xlfn.NUMBERVALUE(CONCATENATE(AO37,AQ37),"##")</f>
        <v>#N/A</v>
      </c>
      <c r="AT37" s="494" t="e">
        <f>VLOOKUP(AS37,Datos!$I$37:$J$61,2,FALSE)</f>
        <v>#N/A</v>
      </c>
      <c r="AU37" s="186"/>
      <c r="AV37" s="187"/>
      <c r="AW37" s="187"/>
      <c r="AX37" s="188"/>
      <c r="AY37" s="188"/>
      <c r="AZ37" s="188"/>
      <c r="BA37" s="188"/>
      <c r="BB37" s="185"/>
      <c r="BC37" s="145" t="e">
        <f>IF(AX37=Datos!$C$63,Datos!$C$73,IF(AX37=Datos!$C$64,Datos!$C$74,IF(AX37=Datos!$C$65,Datos!$C$75,"Revisar")))+IF(AY37=Datos!$D$63,Datos!$D$73,IF(AY37=Datos!$D$64,Datos!$D$74,"Revisar"))+IF(AZ37=Datos!$E$63,Datos!$E$73,IF(AZ37=Datos!$E$64,Datos!$E$74,"Revisar"))+IF(BB37=Datos!$G$63,Datos!$G$73,IF(BB37=Datos!$G$64,Datos!$G$74,IF(BB37=Datos!$G$65,Datos!$G$75,"Revisar")))</f>
        <v>#VALUE!</v>
      </c>
      <c r="BD37" s="145">
        <f>IF(AX37=Datos!$C$65,BC37,0)</f>
        <v>0</v>
      </c>
      <c r="BE37" s="145">
        <f>IF(OR(AX37=Datos!$C$63,AX37=Datos!$C$64),BC37,0)</f>
        <v>0</v>
      </c>
      <c r="BF37" s="447">
        <f>IF(ROUND(AO37-SUM(BE37:BE40),0)&lt;=0,1,ROUND(AO37-SUM(BE37:BE40),0))</f>
        <v>1</v>
      </c>
      <c r="BG37" s="491" t="str">
        <f>IF(E37="Corrupción",(IF(BF37=1,"Rara Vez",IF(BF37=2,"Improbable",IF(BF37=3,"Posible",IF(BF37=4,"Probable","Seguro"))))),IF(BF37=1,"Muy Baja",IF(BF37=2,"Baja",IF(BF37=3,"Media",IF(BF37=4,"Alta","Muy Alta")))))</f>
        <v>Muy Baja</v>
      </c>
      <c r="BH37" s="447" t="e">
        <f>ROUND(AQ37-SUM(BD37:BD40),0)</f>
        <v>#N/A</v>
      </c>
      <c r="BI37" s="447" t="e">
        <f>IF(BH37=1,"Insignificante",IF(BH37=2,"Menor",IF(BH37=3,"Moderado",IF(BH37=4,"Mayor","Catastrófico"))))</f>
        <v>#N/A</v>
      </c>
      <c r="BJ37" s="450" t="e">
        <f>_xlfn.NUMBERVALUE(CONCATENATE(BF37,BH37),"##")</f>
        <v>#N/A</v>
      </c>
      <c r="BK37" s="453" t="e">
        <f>+VLOOKUP(BJ37,Datos!$I$37:$J$65,2,FALSE)</f>
        <v>#N/A</v>
      </c>
      <c r="BL37" s="456"/>
      <c r="BM37" s="189"/>
      <c r="BN37" s="185"/>
      <c r="BO37" s="185"/>
      <c r="BP37" s="185"/>
      <c r="BQ37" s="190"/>
    </row>
    <row r="38" spans="1:69" ht="15.65" hidden="1" customHeight="1" x14ac:dyDescent="0.35">
      <c r="A38" s="476"/>
      <c r="B38" s="479"/>
      <c r="C38" s="457"/>
      <c r="D38" s="482"/>
      <c r="E38" s="457"/>
      <c r="F38" s="460"/>
      <c r="G38" s="460"/>
      <c r="H38" s="484"/>
      <c r="I38" s="484"/>
      <c r="J38" s="484"/>
      <c r="K38" s="487"/>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3"/>
      <c r="AJ38" s="466"/>
      <c r="AK38" s="466"/>
      <c r="AL38" s="463"/>
      <c r="AM38" s="463"/>
      <c r="AN38" s="463"/>
      <c r="AO38" s="448"/>
      <c r="AP38" s="448"/>
      <c r="AQ38" s="448"/>
      <c r="AR38" s="468"/>
      <c r="AS38" s="470"/>
      <c r="AT38" s="473"/>
      <c r="AU38" s="192"/>
      <c r="AV38" s="193"/>
      <c r="AW38" s="193"/>
      <c r="AX38" s="194"/>
      <c r="AY38" s="194"/>
      <c r="AZ38" s="194"/>
      <c r="BA38" s="194"/>
      <c r="BB38" s="191"/>
      <c r="BC38" s="195" t="e">
        <f>IF(AX38=Datos!$C$63,Datos!$C$73,IF(AX38=Datos!$C$64,Datos!$C$74,IF(AX38=Datos!$C$65,Datos!$C$75,"Revisar")))+IF(AY38=Datos!$D$63,Datos!$D$73,IF(AY38=Datos!$D$64,Datos!$D$74,"Revisar"))+IF(AZ38=Datos!$E$63,Datos!$E$73,IF(AZ38=Datos!$E$64,Datos!$E$74,"Revisar"))+IF(BB38=Datos!$G$63,Datos!$G$73,IF(BB38=Datos!$G$64,Datos!$G$74,IF(BB38=Datos!$G$65,Datos!$G$75,"Revisar")))</f>
        <v>#VALUE!</v>
      </c>
      <c r="BD38" s="195">
        <f>IF(AX38=Datos!$C$65,BC38,0)</f>
        <v>0</v>
      </c>
      <c r="BE38" s="195">
        <f>IF(OR(AX38=Datos!$C$63,AX38=Datos!$C$64),BC38,0)</f>
        <v>0</v>
      </c>
      <c r="BF38" s="448"/>
      <c r="BG38" s="448"/>
      <c r="BH38" s="448"/>
      <c r="BI38" s="448"/>
      <c r="BJ38" s="451"/>
      <c r="BK38" s="454"/>
      <c r="BL38" s="457"/>
      <c r="BM38" s="196"/>
      <c r="BN38" s="191"/>
      <c r="BO38" s="191"/>
      <c r="BP38" s="191"/>
      <c r="BQ38" s="197"/>
    </row>
    <row r="39" spans="1:69" ht="43.5" hidden="1" customHeight="1" x14ac:dyDescent="0.35">
      <c r="A39" s="476"/>
      <c r="B39" s="479"/>
      <c r="C39" s="457"/>
      <c r="D39" s="482"/>
      <c r="E39" s="457"/>
      <c r="F39" s="460"/>
      <c r="G39" s="460"/>
      <c r="H39" s="484"/>
      <c r="I39" s="484"/>
      <c r="J39" s="484"/>
      <c r="K39" s="487"/>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3"/>
      <c r="AJ39" s="466"/>
      <c r="AK39" s="466"/>
      <c r="AL39" s="463"/>
      <c r="AM39" s="463"/>
      <c r="AN39" s="463"/>
      <c r="AO39" s="448"/>
      <c r="AP39" s="448"/>
      <c r="AQ39" s="448"/>
      <c r="AR39" s="468"/>
      <c r="AS39" s="470"/>
      <c r="AT39" s="473"/>
      <c r="AU39" s="199"/>
      <c r="AV39" s="193"/>
      <c r="AW39" s="193"/>
      <c r="AX39" s="194"/>
      <c r="AY39" s="194"/>
      <c r="AZ39" s="194"/>
      <c r="BA39" s="194"/>
      <c r="BB39" s="191"/>
      <c r="BC39" s="195" t="e">
        <f>IF(AX39=Datos!$C$63,Datos!$C$73,IF(AX39=Datos!$C$64,Datos!$C$74,IF(AX39=Datos!$C$65,Datos!$C$75,"Revisar")))+IF(AY39=Datos!$D$63,Datos!$D$73,IF(AY39=Datos!$D$64,Datos!$D$74,"Revisar"))+IF(AZ39=Datos!$E$63,Datos!$E$73,IF(AZ39=Datos!$E$64,Datos!$E$74,"Revisar"))+IF(BB39=Datos!$G$63,Datos!$G$73,IF(BB39=Datos!$G$64,Datos!$G$74,IF(BB39=Datos!$G$65,Datos!$G$75,"Revisar")))</f>
        <v>#VALUE!</v>
      </c>
      <c r="BD39" s="195">
        <f>IF(AX39=Datos!$C$65,BC39,0)</f>
        <v>0</v>
      </c>
      <c r="BE39" s="195">
        <f>IF(OR(AX39=Datos!$C$63,AX39=Datos!$C$64),BC39,0)</f>
        <v>0</v>
      </c>
      <c r="BF39" s="448"/>
      <c r="BG39" s="448"/>
      <c r="BH39" s="448"/>
      <c r="BI39" s="448"/>
      <c r="BJ39" s="451"/>
      <c r="BK39" s="454"/>
      <c r="BL39" s="457"/>
      <c r="BM39" s="200"/>
      <c r="BN39" s="200"/>
      <c r="BO39" s="200"/>
      <c r="BP39" s="200"/>
      <c r="BQ39" s="201"/>
    </row>
    <row r="40" spans="1:69" ht="43.5" hidden="1" customHeight="1" thickBot="1" x14ac:dyDescent="0.4">
      <c r="A40" s="477"/>
      <c r="B40" s="480"/>
      <c r="C40" s="458"/>
      <c r="D40" s="483"/>
      <c r="E40" s="458"/>
      <c r="F40" s="461"/>
      <c r="G40" s="461"/>
      <c r="H40" s="485"/>
      <c r="I40" s="485"/>
      <c r="J40" s="485"/>
      <c r="K40" s="488"/>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4"/>
      <c r="AJ40" s="467"/>
      <c r="AK40" s="467"/>
      <c r="AL40" s="464"/>
      <c r="AM40" s="464"/>
      <c r="AN40" s="464"/>
      <c r="AO40" s="449"/>
      <c r="AP40" s="449"/>
      <c r="AQ40" s="449"/>
      <c r="AR40" s="469"/>
      <c r="AS40" s="471"/>
      <c r="AT40" s="474"/>
      <c r="AU40" s="203"/>
      <c r="AV40" s="204"/>
      <c r="AW40" s="204"/>
      <c r="AX40" s="205"/>
      <c r="AY40" s="205"/>
      <c r="AZ40" s="205"/>
      <c r="BA40" s="205"/>
      <c r="BB40" s="202"/>
      <c r="BC40" s="206" t="e">
        <f>IF(AX40=Datos!$C$63,Datos!$C$73,IF(AX40=Datos!$C$64,Datos!$C$74,IF(AX40=Datos!$C$65,Datos!$C$75,"Revisar")))+IF(AY40=Datos!$D$63,Datos!$D$73,IF(AY40=Datos!$D$64,Datos!$D$74,"Revisar"))+IF(AZ40=Datos!$E$63,Datos!$E$73,IF(AZ40=Datos!$E$64,Datos!$E$74,"Revisar"))+IF(BB40=Datos!$G$63,Datos!$G$73,IF(BB40=Datos!$G$64,Datos!$G$74,IF(BB40=Datos!$G$65,Datos!$G$75,"Revisar")))</f>
        <v>#VALUE!</v>
      </c>
      <c r="BD40" s="206">
        <f>IF(AX40=Datos!$C$65,BC40,0)</f>
        <v>0</v>
      </c>
      <c r="BE40" s="206">
        <f>IF(OR(AX40=Datos!$C$63,AX40=Datos!$C$64),BC40,0)</f>
        <v>0</v>
      </c>
      <c r="BF40" s="449"/>
      <c r="BG40" s="449"/>
      <c r="BH40" s="449"/>
      <c r="BI40" s="449"/>
      <c r="BJ40" s="452"/>
      <c r="BK40" s="455"/>
      <c r="BL40" s="458"/>
      <c r="BM40" s="207"/>
      <c r="BN40" s="207"/>
      <c r="BO40" s="207"/>
      <c r="BP40" s="207"/>
      <c r="BQ40" s="208"/>
    </row>
    <row r="41" spans="1:69" s="138" customFormat="1" ht="15.65" hidden="1" customHeight="1" x14ac:dyDescent="0.3">
      <c r="A41" s="496"/>
      <c r="B41" s="497"/>
      <c r="C41" s="498"/>
      <c r="D41" s="499"/>
      <c r="E41" s="498"/>
      <c r="F41" s="495"/>
      <c r="G41" s="495"/>
      <c r="H41" s="500"/>
      <c r="I41" s="500"/>
      <c r="J41" s="500"/>
      <c r="K41" s="501" t="str">
        <f>CONCATENATE(H41," ",I41," ",J41)</f>
        <v xml:space="preserve">  </v>
      </c>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89">
        <f>COUNTIF(P41:AH44,"Si")</f>
        <v>0</v>
      </c>
      <c r="AJ41" s="490">
        <f>IF((COUNTIF(O41:AH44,"Si"))&lt;=0,0,(IF((COUNTIF(O41:AH44,"Si"))&lt;=5,3,(IF(COUNTIF(O41:AH44,"Si")&lt;=11,4,5)))))</f>
        <v>0</v>
      </c>
      <c r="AK41" s="490">
        <f>IF((COUNTIF(O41:AH44,"Si"))&lt;=0,0,(IF((COUNTIF(O41:AH44,"Si"))&lt;=5,"MODERADO",(IF(COUNTIF(O41:AH44,"Si")&lt;=11,"ALTO","EXTREMO")))))</f>
        <v>0</v>
      </c>
      <c r="AL41" s="489"/>
      <c r="AM41" s="489"/>
      <c r="AN41" s="489" t="str">
        <f t="shared" ref="AN41" si="15">IF(AM41="Rara vez",1,(IF(AM41="Improbable",2,(IF(AM41="Posible",3,IF(AM41="Probable",4,IF(AM41="Seguro",5,"Revisar")))))))</f>
        <v>Revisar</v>
      </c>
      <c r="AO41" s="491">
        <f t="shared" ref="AO41" si="16">IF(E41="Corrupción",AN41,IF(AL41&lt;=2,1,IF(AL41&lt;=24,2,IF(AL41&lt;=500,3,IF(AL41&lt;=5000,4,IF(AL41&gt;5000,5,"Revisar"))))))</f>
        <v>1</v>
      </c>
      <c r="AP41" s="491" t="str">
        <f t="shared" ref="AP41" si="17">IF(E41="Corrupción",(IF(AO41=1,"Rara Vez",IF(AO41=2,"Improbable",IF(AO41=3,"Posible",IF(AO41=4,"Probable",IF(AO41=5,"Seguro","Revisar")))))),IF(AO41=1,"Muy Baja",IF(AO41=2,"Baja",IF(AO41=3,"Media",IF(AO41=4,"Alta","Muy Alta")))))</f>
        <v>Muy Baja</v>
      </c>
      <c r="AQ41" s="491" t="e">
        <f>IF(E41="Corrupción",AJ41,(ROUND(((VLOOKUP(M41,Datos!$B$25:$C$29,2,FALSE)*Datos!$B$32)+(VLOOKUP(N41,Datos!$B$25:$C$29,2,FALSE)*Datos!$C$32)+(VLOOKUP(O41,Datos!$B$25:$C$29,2,FALSE)*Datos!$D$32))*5,0)))</f>
        <v>#N/A</v>
      </c>
      <c r="AR41" s="492" t="e">
        <f>IF(AQ41=1,"Insignificante",IF(AQ41=2,"Menor",IF(AQ41=3,"Moderado",IF(AQ41=4,"Mayor","Catastrófico"))))</f>
        <v>#N/A</v>
      </c>
      <c r="AS41" s="493" t="e">
        <f>_xlfn.NUMBERVALUE(CONCATENATE(AO41,AQ41),"##")</f>
        <v>#N/A</v>
      </c>
      <c r="AT41" s="494" t="e">
        <f>VLOOKUP(AS41,Datos!$I$37:$J$61,2,FALSE)</f>
        <v>#N/A</v>
      </c>
      <c r="AU41" s="186"/>
      <c r="AV41" s="187"/>
      <c r="AW41" s="187"/>
      <c r="AX41" s="188"/>
      <c r="AY41" s="188"/>
      <c r="AZ41" s="188"/>
      <c r="BA41" s="188"/>
      <c r="BB41" s="185"/>
      <c r="BC41" s="145" t="e">
        <f>IF(AX41=Datos!$C$63,Datos!$C$73,IF(AX41=Datos!$C$64,Datos!$C$74,IF(AX41=Datos!$C$65,Datos!$C$75,"Revisar")))+IF(AY41=Datos!$D$63,Datos!$D$73,IF(AY41=Datos!$D$64,Datos!$D$74,"Revisar"))+IF(AZ41=Datos!$E$63,Datos!$E$73,IF(AZ41=Datos!$E$64,Datos!$E$74,"Revisar"))+IF(BB41=Datos!$G$63,Datos!$G$73,IF(BB41=Datos!$G$64,Datos!$G$74,IF(BB41=Datos!$G$65,Datos!$G$75,"Revisar")))</f>
        <v>#VALUE!</v>
      </c>
      <c r="BD41" s="145">
        <f>IF(AX41=Datos!$C$65,BC41,0)</f>
        <v>0</v>
      </c>
      <c r="BE41" s="145">
        <f>IF(OR(AX41=Datos!$C$63,AX41=Datos!$C$64),BC41,0)</f>
        <v>0</v>
      </c>
      <c r="BF41" s="447">
        <f>IF(ROUND(AO41-SUM(BE41:BE44),0)&lt;=0,1,ROUND(AO41-SUM(BE41:BE44),0))</f>
        <v>1</v>
      </c>
      <c r="BG41" s="491" t="str">
        <f>IF(E41="Corrupción",(IF(BF41=1,"Rara Vez",IF(BF41=2,"Improbable",IF(BF41=3,"Posible",IF(BF41=4,"Probable","Seguro"))))),IF(BF41=1,"Muy Baja",IF(BF41=2,"Baja",IF(BF41=3,"Media",IF(BF41=4,"Alta","Muy Alta")))))</f>
        <v>Muy Baja</v>
      </c>
      <c r="BH41" s="447" t="e">
        <f>ROUND(AQ41-SUM(BD41:BD44),0)</f>
        <v>#N/A</v>
      </c>
      <c r="BI41" s="447" t="e">
        <f>IF(BH41=1,"Insignificante",IF(BH41=2,"Menor",IF(BH41=3,"Moderado",IF(BH41=4,"Mayor","Catastrófico"))))</f>
        <v>#N/A</v>
      </c>
      <c r="BJ41" s="450" t="e">
        <f>_xlfn.NUMBERVALUE(CONCATENATE(BF41,BH41),"##")</f>
        <v>#N/A</v>
      </c>
      <c r="BK41" s="453" t="e">
        <f>+VLOOKUP(BJ41,Datos!$I$37:$J$65,2,FALSE)</f>
        <v>#N/A</v>
      </c>
      <c r="BL41" s="456"/>
      <c r="BM41" s="189"/>
      <c r="BN41" s="185"/>
      <c r="BO41" s="185"/>
      <c r="BP41" s="185"/>
      <c r="BQ41" s="190"/>
    </row>
    <row r="42" spans="1:69" ht="15.65" hidden="1" customHeight="1" x14ac:dyDescent="0.35">
      <c r="A42" s="476"/>
      <c r="B42" s="479"/>
      <c r="C42" s="457"/>
      <c r="D42" s="482"/>
      <c r="E42" s="457"/>
      <c r="F42" s="460"/>
      <c r="G42" s="460"/>
      <c r="H42" s="484"/>
      <c r="I42" s="484"/>
      <c r="J42" s="484"/>
      <c r="K42" s="487"/>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3"/>
      <c r="AJ42" s="466"/>
      <c r="AK42" s="466"/>
      <c r="AL42" s="463"/>
      <c r="AM42" s="463"/>
      <c r="AN42" s="463"/>
      <c r="AO42" s="448"/>
      <c r="AP42" s="448"/>
      <c r="AQ42" s="448"/>
      <c r="AR42" s="468"/>
      <c r="AS42" s="470"/>
      <c r="AT42" s="473"/>
      <c r="AU42" s="192"/>
      <c r="AV42" s="193"/>
      <c r="AW42" s="193"/>
      <c r="AX42" s="194"/>
      <c r="AY42" s="194"/>
      <c r="AZ42" s="194"/>
      <c r="BA42" s="194"/>
      <c r="BB42" s="191"/>
      <c r="BC42" s="195" t="e">
        <f>IF(AX42=Datos!$C$63,Datos!$C$73,IF(AX42=Datos!$C$64,Datos!$C$74,IF(AX42=Datos!$C$65,Datos!$C$75,"Revisar")))+IF(AY42=Datos!$D$63,Datos!$D$73,IF(AY42=Datos!$D$64,Datos!$D$74,"Revisar"))+IF(AZ42=Datos!$E$63,Datos!$E$73,IF(AZ42=Datos!$E$64,Datos!$E$74,"Revisar"))+IF(BB42=Datos!$G$63,Datos!$G$73,IF(BB42=Datos!$G$64,Datos!$G$74,IF(BB42=Datos!$G$65,Datos!$G$75,"Revisar")))</f>
        <v>#VALUE!</v>
      </c>
      <c r="BD42" s="195">
        <f>IF(AX42=Datos!$C$65,BC42,0)</f>
        <v>0</v>
      </c>
      <c r="BE42" s="195">
        <f>IF(OR(AX42=Datos!$C$63,AX42=Datos!$C$64),BC42,0)</f>
        <v>0</v>
      </c>
      <c r="BF42" s="448"/>
      <c r="BG42" s="448"/>
      <c r="BH42" s="448"/>
      <c r="BI42" s="448"/>
      <c r="BJ42" s="451"/>
      <c r="BK42" s="454"/>
      <c r="BL42" s="457"/>
      <c r="BM42" s="196"/>
      <c r="BN42" s="191"/>
      <c r="BO42" s="191"/>
      <c r="BP42" s="191"/>
      <c r="BQ42" s="197"/>
    </row>
    <row r="43" spans="1:69" ht="43.5" hidden="1" customHeight="1" x14ac:dyDescent="0.35">
      <c r="A43" s="476"/>
      <c r="B43" s="479"/>
      <c r="C43" s="457"/>
      <c r="D43" s="482"/>
      <c r="E43" s="457"/>
      <c r="F43" s="460"/>
      <c r="G43" s="460"/>
      <c r="H43" s="484"/>
      <c r="I43" s="484"/>
      <c r="J43" s="484"/>
      <c r="K43" s="487"/>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3"/>
      <c r="AJ43" s="466"/>
      <c r="AK43" s="466"/>
      <c r="AL43" s="463"/>
      <c r="AM43" s="463"/>
      <c r="AN43" s="463"/>
      <c r="AO43" s="448"/>
      <c r="AP43" s="448"/>
      <c r="AQ43" s="448"/>
      <c r="AR43" s="468"/>
      <c r="AS43" s="470"/>
      <c r="AT43" s="473"/>
      <c r="AU43" s="199"/>
      <c r="AV43" s="193"/>
      <c r="AW43" s="193"/>
      <c r="AX43" s="194"/>
      <c r="AY43" s="194"/>
      <c r="AZ43" s="194"/>
      <c r="BA43" s="194"/>
      <c r="BB43" s="191"/>
      <c r="BC43" s="195" t="e">
        <f>IF(AX43=Datos!$C$63,Datos!$C$73,IF(AX43=Datos!$C$64,Datos!$C$74,IF(AX43=Datos!$C$65,Datos!$C$75,"Revisar")))+IF(AY43=Datos!$D$63,Datos!$D$73,IF(AY43=Datos!$D$64,Datos!$D$74,"Revisar"))+IF(AZ43=Datos!$E$63,Datos!$E$73,IF(AZ43=Datos!$E$64,Datos!$E$74,"Revisar"))+IF(BB43=Datos!$G$63,Datos!$G$73,IF(BB43=Datos!$G$64,Datos!$G$74,IF(BB43=Datos!$G$65,Datos!$G$75,"Revisar")))</f>
        <v>#VALUE!</v>
      </c>
      <c r="BD43" s="195">
        <f>IF(AX43=Datos!$C$65,BC43,0)</f>
        <v>0</v>
      </c>
      <c r="BE43" s="195">
        <f>IF(OR(AX43=Datos!$C$63,AX43=Datos!$C$64),BC43,0)</f>
        <v>0</v>
      </c>
      <c r="BF43" s="448"/>
      <c r="BG43" s="448"/>
      <c r="BH43" s="448"/>
      <c r="BI43" s="448"/>
      <c r="BJ43" s="451"/>
      <c r="BK43" s="454"/>
      <c r="BL43" s="457"/>
      <c r="BM43" s="200"/>
      <c r="BN43" s="200"/>
      <c r="BO43" s="200"/>
      <c r="BP43" s="200"/>
      <c r="BQ43" s="201"/>
    </row>
    <row r="44" spans="1:69" ht="43.5" hidden="1" customHeight="1" thickBot="1" x14ac:dyDescent="0.4">
      <c r="A44" s="477"/>
      <c r="B44" s="480"/>
      <c r="C44" s="458"/>
      <c r="D44" s="483"/>
      <c r="E44" s="458"/>
      <c r="F44" s="461"/>
      <c r="G44" s="461"/>
      <c r="H44" s="485"/>
      <c r="I44" s="485"/>
      <c r="J44" s="485"/>
      <c r="K44" s="488"/>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4"/>
      <c r="AJ44" s="467"/>
      <c r="AK44" s="467"/>
      <c r="AL44" s="464"/>
      <c r="AM44" s="464"/>
      <c r="AN44" s="464"/>
      <c r="AO44" s="449"/>
      <c r="AP44" s="449"/>
      <c r="AQ44" s="449"/>
      <c r="AR44" s="469"/>
      <c r="AS44" s="471"/>
      <c r="AT44" s="474"/>
      <c r="AU44" s="203"/>
      <c r="AV44" s="204"/>
      <c r="AW44" s="204"/>
      <c r="AX44" s="205"/>
      <c r="AY44" s="205"/>
      <c r="AZ44" s="205"/>
      <c r="BA44" s="205"/>
      <c r="BB44" s="202"/>
      <c r="BC44" s="206" t="e">
        <f>IF(AX44=Datos!$C$63,Datos!$C$73,IF(AX44=Datos!$C$64,Datos!$C$74,IF(AX44=Datos!$C$65,Datos!$C$75,"Revisar")))+IF(AY44=Datos!$D$63,Datos!$D$73,IF(AY44=Datos!$D$64,Datos!$D$74,"Revisar"))+IF(AZ44=Datos!$E$63,Datos!$E$73,IF(AZ44=Datos!$E$64,Datos!$E$74,"Revisar"))+IF(BB44=Datos!$G$63,Datos!$G$73,IF(BB44=Datos!$G$64,Datos!$G$74,IF(BB44=Datos!$G$65,Datos!$G$75,"Revisar")))</f>
        <v>#VALUE!</v>
      </c>
      <c r="BD44" s="206">
        <f>IF(AX44=Datos!$C$65,BC44,0)</f>
        <v>0</v>
      </c>
      <c r="BE44" s="206">
        <f>IF(OR(AX44=Datos!$C$63,AX44=Datos!$C$64),BC44,0)</f>
        <v>0</v>
      </c>
      <c r="BF44" s="449"/>
      <c r="BG44" s="449"/>
      <c r="BH44" s="449"/>
      <c r="BI44" s="449"/>
      <c r="BJ44" s="452"/>
      <c r="BK44" s="455"/>
      <c r="BL44" s="458"/>
      <c r="BM44" s="207"/>
      <c r="BN44" s="207"/>
      <c r="BO44" s="207"/>
      <c r="BP44" s="207"/>
      <c r="BQ44" s="208"/>
    </row>
    <row r="45" spans="1:69" s="138" customFormat="1" ht="15.65" hidden="1" customHeight="1" x14ac:dyDescent="0.3">
      <c r="A45" s="496"/>
      <c r="B45" s="497"/>
      <c r="C45" s="498"/>
      <c r="D45" s="499"/>
      <c r="E45" s="498"/>
      <c r="F45" s="495"/>
      <c r="G45" s="495"/>
      <c r="H45" s="500"/>
      <c r="I45" s="500"/>
      <c r="J45" s="500"/>
      <c r="K45" s="501" t="str">
        <f>CONCATENATE(H45," ",I45," ",J45)</f>
        <v xml:space="preserve">  </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89">
        <f>COUNTIF(P45:AH48,"Si")</f>
        <v>0</v>
      </c>
      <c r="AJ45" s="490">
        <f>IF((COUNTIF(O45:AH48,"Si"))&lt;=0,0,(IF((COUNTIF(O45:AH48,"Si"))&lt;=5,3,(IF(COUNTIF(O45:AH48,"Si")&lt;=11,4,5)))))</f>
        <v>0</v>
      </c>
      <c r="AK45" s="490">
        <f>IF((COUNTIF(O45:AH48,"Si"))&lt;=0,0,(IF((COUNTIF(O45:AH48,"Si"))&lt;=5,"MODERADO",(IF(COUNTIF(O45:AH48,"Si")&lt;=11,"ALTO","EXTREMO")))))</f>
        <v>0</v>
      </c>
      <c r="AL45" s="489"/>
      <c r="AM45" s="489"/>
      <c r="AN45" s="489" t="str">
        <f t="shared" ref="AN45" si="18">IF(AM45="Rara vez",1,(IF(AM45="Improbable",2,(IF(AM45="Posible",3,IF(AM45="Probable",4,IF(AM45="Seguro",5,"Revisar")))))))</f>
        <v>Revisar</v>
      </c>
      <c r="AO45" s="491">
        <f t="shared" ref="AO45" si="19">IF(E45="Corrupción",AN45,IF(AL45&lt;=2,1,IF(AL45&lt;=24,2,IF(AL45&lt;=500,3,IF(AL45&lt;=5000,4,IF(AL45&gt;5000,5,"Revisar"))))))</f>
        <v>1</v>
      </c>
      <c r="AP45" s="491" t="str">
        <f t="shared" ref="AP45" si="20">IF(E45="Corrupción",(IF(AO45=1,"Rara Vez",IF(AO45=2,"Improbable",IF(AO45=3,"Posible",IF(AO45=4,"Probable",IF(AO45=5,"Seguro","Revisar")))))),IF(AO45=1,"Muy Baja",IF(AO45=2,"Baja",IF(AO45=3,"Media",IF(AO45=4,"Alta","Muy Alta")))))</f>
        <v>Muy Baja</v>
      </c>
      <c r="AQ45" s="491" t="e">
        <f>IF(E45="Corrupción",AJ45,(ROUND(((VLOOKUP(M45,Datos!$B$25:$C$29,2,FALSE)*Datos!$B$32)+(VLOOKUP(N45,Datos!$B$25:$C$29,2,FALSE)*Datos!$C$32)+(VLOOKUP(O45,Datos!$B$25:$C$29,2,FALSE)*Datos!$D$32))*5,0)))</f>
        <v>#N/A</v>
      </c>
      <c r="AR45" s="492" t="e">
        <f>IF(AQ45=1,"Insignificante",IF(AQ45=2,"Menor",IF(AQ45=3,"Moderado",IF(AQ45=4,"Mayor","Catastrófico"))))</f>
        <v>#N/A</v>
      </c>
      <c r="AS45" s="493" t="e">
        <f>_xlfn.NUMBERVALUE(CONCATENATE(AO45,AQ45),"##")</f>
        <v>#N/A</v>
      </c>
      <c r="AT45" s="494" t="e">
        <f>VLOOKUP(AS45,Datos!$I$37:$J$61,2,FALSE)</f>
        <v>#N/A</v>
      </c>
      <c r="AU45" s="186"/>
      <c r="AV45" s="187"/>
      <c r="AW45" s="187"/>
      <c r="AX45" s="188"/>
      <c r="AY45" s="188"/>
      <c r="AZ45" s="188"/>
      <c r="BA45" s="188"/>
      <c r="BB45" s="185"/>
      <c r="BC45" s="145" t="e">
        <f>IF(AX45=Datos!$C$63,Datos!$C$73,IF(AX45=Datos!$C$64,Datos!$C$74,IF(AX45=Datos!$C$65,Datos!$C$75,"Revisar")))+IF(AY45=Datos!$D$63,Datos!$D$73,IF(AY45=Datos!$D$64,Datos!$D$74,"Revisar"))+IF(AZ45=Datos!$E$63,Datos!$E$73,IF(AZ45=Datos!$E$64,Datos!$E$74,"Revisar"))+IF(BB45=Datos!$G$63,Datos!$G$73,IF(BB45=Datos!$G$64,Datos!$G$74,IF(BB45=Datos!$G$65,Datos!$G$75,"Revisar")))</f>
        <v>#VALUE!</v>
      </c>
      <c r="BD45" s="145">
        <f>IF(AX45=Datos!$C$65,BC45,0)</f>
        <v>0</v>
      </c>
      <c r="BE45" s="145">
        <f>IF(OR(AX45=Datos!$C$63,AX45=Datos!$C$64),BC45,0)</f>
        <v>0</v>
      </c>
      <c r="BF45" s="447">
        <f>IF(ROUND(AO45-SUM(BE45:BE48),0)&lt;=0,1,ROUND(AO45-SUM(BE45:BE48),0))</f>
        <v>1</v>
      </c>
      <c r="BG45" s="491" t="str">
        <f>IF(E45="Corrupción",(IF(BF45=1,"Rara Vez",IF(BF45=2,"Improbable",IF(BF45=3,"Posible",IF(BF45=4,"Probable","Seguro"))))),IF(BF45=1,"Muy Baja",IF(BF45=2,"Baja",IF(BF45=3,"Media",IF(BF45=4,"Alta","Muy Alta")))))</f>
        <v>Muy Baja</v>
      </c>
      <c r="BH45" s="447" t="e">
        <f>ROUND(AQ45-SUM(BD45:BD48),0)</f>
        <v>#N/A</v>
      </c>
      <c r="BI45" s="447" t="e">
        <f>IF(BH45=1,"Insignificante",IF(BH45=2,"Menor",IF(BH45=3,"Moderado",IF(BH45=4,"Mayor","Catastrófico"))))</f>
        <v>#N/A</v>
      </c>
      <c r="BJ45" s="450" t="e">
        <f>_xlfn.NUMBERVALUE(CONCATENATE(BF45,BH45),"##")</f>
        <v>#N/A</v>
      </c>
      <c r="BK45" s="453" t="e">
        <f>+VLOOKUP(BJ45,Datos!$I$37:$J$65,2,FALSE)</f>
        <v>#N/A</v>
      </c>
      <c r="BL45" s="456"/>
      <c r="BM45" s="189"/>
      <c r="BN45" s="185"/>
      <c r="BO45" s="185"/>
      <c r="BP45" s="185"/>
      <c r="BQ45" s="190"/>
    </row>
    <row r="46" spans="1:69" ht="15.65" hidden="1" customHeight="1" x14ac:dyDescent="0.35">
      <c r="A46" s="476"/>
      <c r="B46" s="479"/>
      <c r="C46" s="457"/>
      <c r="D46" s="482"/>
      <c r="E46" s="457"/>
      <c r="F46" s="460"/>
      <c r="G46" s="460"/>
      <c r="H46" s="484"/>
      <c r="I46" s="484"/>
      <c r="J46" s="484"/>
      <c r="K46" s="487"/>
      <c r="L46" s="460"/>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3"/>
      <c r="AJ46" s="466"/>
      <c r="AK46" s="466"/>
      <c r="AL46" s="463"/>
      <c r="AM46" s="463"/>
      <c r="AN46" s="463"/>
      <c r="AO46" s="448"/>
      <c r="AP46" s="448"/>
      <c r="AQ46" s="448"/>
      <c r="AR46" s="468"/>
      <c r="AS46" s="470"/>
      <c r="AT46" s="473"/>
      <c r="AU46" s="192"/>
      <c r="AV46" s="193"/>
      <c r="AW46" s="193"/>
      <c r="AX46" s="194"/>
      <c r="AY46" s="194"/>
      <c r="AZ46" s="194"/>
      <c r="BA46" s="194"/>
      <c r="BB46" s="191"/>
      <c r="BC46" s="195" t="e">
        <f>IF(AX46=Datos!$C$63,Datos!$C$73,IF(AX46=Datos!$C$64,Datos!$C$74,IF(AX46=Datos!$C$65,Datos!$C$75,"Revisar")))+IF(AY46=Datos!$D$63,Datos!$D$73,IF(AY46=Datos!$D$64,Datos!$D$74,"Revisar"))+IF(AZ46=Datos!$E$63,Datos!$E$73,IF(AZ46=Datos!$E$64,Datos!$E$74,"Revisar"))+IF(BB46=Datos!$G$63,Datos!$G$73,IF(BB46=Datos!$G$64,Datos!$G$74,IF(BB46=Datos!$G$65,Datos!$G$75,"Revisar")))</f>
        <v>#VALUE!</v>
      </c>
      <c r="BD46" s="195">
        <f>IF(AX46=Datos!$C$65,BC46,0)</f>
        <v>0</v>
      </c>
      <c r="BE46" s="195">
        <f>IF(OR(AX46=Datos!$C$63,AX46=Datos!$C$64),BC46,0)</f>
        <v>0</v>
      </c>
      <c r="BF46" s="448"/>
      <c r="BG46" s="448"/>
      <c r="BH46" s="448"/>
      <c r="BI46" s="448"/>
      <c r="BJ46" s="451"/>
      <c r="BK46" s="454"/>
      <c r="BL46" s="457"/>
      <c r="BM46" s="196"/>
      <c r="BN46" s="191"/>
      <c r="BO46" s="191"/>
      <c r="BP46" s="191"/>
      <c r="BQ46" s="197"/>
    </row>
    <row r="47" spans="1:69" ht="43.5" hidden="1" customHeight="1" x14ac:dyDescent="0.35">
      <c r="A47" s="476"/>
      <c r="B47" s="479"/>
      <c r="C47" s="457"/>
      <c r="D47" s="482"/>
      <c r="E47" s="457"/>
      <c r="F47" s="460"/>
      <c r="G47" s="460"/>
      <c r="H47" s="484"/>
      <c r="I47" s="484"/>
      <c r="J47" s="484"/>
      <c r="K47" s="487"/>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3"/>
      <c r="AJ47" s="466"/>
      <c r="AK47" s="466"/>
      <c r="AL47" s="463"/>
      <c r="AM47" s="463"/>
      <c r="AN47" s="463"/>
      <c r="AO47" s="448"/>
      <c r="AP47" s="448"/>
      <c r="AQ47" s="448"/>
      <c r="AR47" s="468"/>
      <c r="AS47" s="470"/>
      <c r="AT47" s="473"/>
      <c r="AU47" s="199"/>
      <c r="AV47" s="193"/>
      <c r="AW47" s="193"/>
      <c r="AX47" s="194"/>
      <c r="AY47" s="194"/>
      <c r="AZ47" s="194"/>
      <c r="BA47" s="194"/>
      <c r="BB47" s="191"/>
      <c r="BC47" s="195" t="e">
        <f>IF(AX47=Datos!$C$63,Datos!$C$73,IF(AX47=Datos!$C$64,Datos!$C$74,IF(AX47=Datos!$C$65,Datos!$C$75,"Revisar")))+IF(AY47=Datos!$D$63,Datos!$D$73,IF(AY47=Datos!$D$64,Datos!$D$74,"Revisar"))+IF(AZ47=Datos!$E$63,Datos!$E$73,IF(AZ47=Datos!$E$64,Datos!$E$74,"Revisar"))+IF(BB47=Datos!$G$63,Datos!$G$73,IF(BB47=Datos!$G$64,Datos!$G$74,IF(BB47=Datos!$G$65,Datos!$G$75,"Revisar")))</f>
        <v>#VALUE!</v>
      </c>
      <c r="BD47" s="195">
        <f>IF(AX47=Datos!$C$65,BC47,0)</f>
        <v>0</v>
      </c>
      <c r="BE47" s="195">
        <f>IF(OR(AX47=Datos!$C$63,AX47=Datos!$C$64),BC47,0)</f>
        <v>0</v>
      </c>
      <c r="BF47" s="448"/>
      <c r="BG47" s="448"/>
      <c r="BH47" s="448"/>
      <c r="BI47" s="448"/>
      <c r="BJ47" s="451"/>
      <c r="BK47" s="454"/>
      <c r="BL47" s="457"/>
      <c r="BM47" s="200"/>
      <c r="BN47" s="200"/>
      <c r="BO47" s="200"/>
      <c r="BP47" s="200"/>
      <c r="BQ47" s="201"/>
    </row>
    <row r="48" spans="1:69" ht="43.5" hidden="1" customHeight="1" thickBot="1" x14ac:dyDescent="0.4">
      <c r="A48" s="477"/>
      <c r="B48" s="480"/>
      <c r="C48" s="458"/>
      <c r="D48" s="483"/>
      <c r="E48" s="458"/>
      <c r="F48" s="461"/>
      <c r="G48" s="461"/>
      <c r="H48" s="485"/>
      <c r="I48" s="485"/>
      <c r="J48" s="485"/>
      <c r="K48" s="488"/>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4"/>
      <c r="AJ48" s="467"/>
      <c r="AK48" s="467"/>
      <c r="AL48" s="464"/>
      <c r="AM48" s="464"/>
      <c r="AN48" s="464"/>
      <c r="AO48" s="449"/>
      <c r="AP48" s="449"/>
      <c r="AQ48" s="449"/>
      <c r="AR48" s="469"/>
      <c r="AS48" s="471"/>
      <c r="AT48" s="474"/>
      <c r="AU48" s="203"/>
      <c r="AV48" s="204"/>
      <c r="AW48" s="204"/>
      <c r="AX48" s="205"/>
      <c r="AY48" s="205"/>
      <c r="AZ48" s="205"/>
      <c r="BA48" s="205"/>
      <c r="BB48" s="202"/>
      <c r="BC48" s="206" t="e">
        <f>IF(AX48=Datos!$C$63,Datos!$C$73,IF(AX48=Datos!$C$64,Datos!$C$74,IF(AX48=Datos!$C$65,Datos!$C$75,"Revisar")))+IF(AY48=Datos!$D$63,Datos!$D$73,IF(AY48=Datos!$D$64,Datos!$D$74,"Revisar"))+IF(AZ48=Datos!$E$63,Datos!$E$73,IF(AZ48=Datos!$E$64,Datos!$E$74,"Revisar"))+IF(BB48=Datos!$G$63,Datos!$G$73,IF(BB48=Datos!$G$64,Datos!$G$74,IF(BB48=Datos!$G$65,Datos!$G$75,"Revisar")))</f>
        <v>#VALUE!</v>
      </c>
      <c r="BD48" s="206">
        <f>IF(AX48=Datos!$C$65,BC48,0)</f>
        <v>0</v>
      </c>
      <c r="BE48" s="206">
        <f>IF(OR(AX48=Datos!$C$63,AX48=Datos!$C$64),BC48,0)</f>
        <v>0</v>
      </c>
      <c r="BF48" s="449"/>
      <c r="BG48" s="449"/>
      <c r="BH48" s="449"/>
      <c r="BI48" s="449"/>
      <c r="BJ48" s="452"/>
      <c r="BK48" s="455"/>
      <c r="BL48" s="458"/>
      <c r="BM48" s="207"/>
      <c r="BN48" s="207"/>
      <c r="BO48" s="207"/>
      <c r="BP48" s="207"/>
      <c r="BQ48" s="208"/>
    </row>
    <row r="49" spans="1:69" s="138" customFormat="1" ht="15.65" hidden="1" customHeight="1" x14ac:dyDescent="0.3">
      <c r="A49" s="496"/>
      <c r="B49" s="497"/>
      <c r="C49" s="498"/>
      <c r="D49" s="499"/>
      <c r="E49" s="498"/>
      <c r="F49" s="495"/>
      <c r="G49" s="495"/>
      <c r="H49" s="500"/>
      <c r="I49" s="500"/>
      <c r="J49" s="500"/>
      <c r="K49" s="501" t="str">
        <f>CONCATENATE(H49," ",I49," ",J49)</f>
        <v xml:space="preserve">  </v>
      </c>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89">
        <f>COUNTIF(P49:AH52,"Si")</f>
        <v>0</v>
      </c>
      <c r="AJ49" s="490">
        <f>IF((COUNTIF(O49:AH52,"Si"))&lt;=0,0,(IF((COUNTIF(O49:AH52,"Si"))&lt;=5,3,(IF(COUNTIF(O49:AH52,"Si")&lt;=11,4,5)))))</f>
        <v>0</v>
      </c>
      <c r="AK49" s="490">
        <f>IF((COUNTIF(O49:AH52,"Si"))&lt;=0,0,(IF((COUNTIF(O49:AH52,"Si"))&lt;=5,"MODERADO",(IF(COUNTIF(O49:AH52,"Si")&lt;=11,"ALTO","EXTREMO")))))</f>
        <v>0</v>
      </c>
      <c r="AL49" s="489"/>
      <c r="AM49" s="489"/>
      <c r="AN49" s="489" t="str">
        <f t="shared" ref="AN49" si="21">IF(AM49="Rara vez",1,(IF(AM49="Improbable",2,(IF(AM49="Posible",3,IF(AM49="Probable",4,IF(AM49="Seguro",5,"Revisar")))))))</f>
        <v>Revisar</v>
      </c>
      <c r="AO49" s="491">
        <f t="shared" ref="AO49" si="22">IF(E49="Corrupción",AN49,IF(AL49&lt;=2,1,IF(AL49&lt;=24,2,IF(AL49&lt;=500,3,IF(AL49&lt;=5000,4,IF(AL49&gt;5000,5,"Revisar"))))))</f>
        <v>1</v>
      </c>
      <c r="AP49" s="491" t="str">
        <f t="shared" ref="AP49" si="23">IF(E49="Corrupción",(IF(AO49=1,"Rara Vez",IF(AO49=2,"Improbable",IF(AO49=3,"Posible",IF(AO49=4,"Probable",IF(AO49=5,"Seguro","Revisar")))))),IF(AO49=1,"Muy Baja",IF(AO49=2,"Baja",IF(AO49=3,"Media",IF(AO49=4,"Alta","Muy Alta")))))</f>
        <v>Muy Baja</v>
      </c>
      <c r="AQ49" s="491" t="e">
        <f>IF(E49="Corrupción",AJ49,(ROUND(((VLOOKUP(M49,Datos!$B$25:$C$29,2,FALSE)*Datos!$B$32)+(VLOOKUP(N49,Datos!$B$25:$C$29,2,FALSE)*Datos!$C$32)+(VLOOKUP(O49,Datos!$B$25:$C$29,2,FALSE)*Datos!$D$32))*5,0)))</f>
        <v>#N/A</v>
      </c>
      <c r="AR49" s="492" t="e">
        <f>IF(AQ49=1,"Insignificante",IF(AQ49=2,"Menor",IF(AQ49=3,"Moderado",IF(AQ49=4,"Mayor","Catastrófico"))))</f>
        <v>#N/A</v>
      </c>
      <c r="AS49" s="493" t="e">
        <f>_xlfn.NUMBERVALUE(CONCATENATE(AO49,AQ49),"##")</f>
        <v>#N/A</v>
      </c>
      <c r="AT49" s="494" t="e">
        <f>VLOOKUP(AS49,Datos!$I$37:$J$61,2,FALSE)</f>
        <v>#N/A</v>
      </c>
      <c r="AU49" s="186"/>
      <c r="AV49" s="187"/>
      <c r="AW49" s="187"/>
      <c r="AX49" s="188"/>
      <c r="AY49" s="188"/>
      <c r="AZ49" s="188"/>
      <c r="BA49" s="188"/>
      <c r="BB49" s="185"/>
      <c r="BC49" s="145" t="e">
        <f>IF(AX49=Datos!$C$63,Datos!$C$73,IF(AX49=Datos!$C$64,Datos!$C$74,IF(AX49=Datos!$C$65,Datos!$C$75,"Revisar")))+IF(AY49=Datos!$D$63,Datos!$D$73,IF(AY49=Datos!$D$64,Datos!$D$74,"Revisar"))+IF(AZ49=Datos!$E$63,Datos!$E$73,IF(AZ49=Datos!$E$64,Datos!$E$74,"Revisar"))+IF(BB49=Datos!$G$63,Datos!$G$73,IF(BB49=Datos!$G$64,Datos!$G$74,IF(BB49=Datos!$G$65,Datos!$G$75,"Revisar")))</f>
        <v>#VALUE!</v>
      </c>
      <c r="BD49" s="145">
        <f>IF(AX49=Datos!$C$65,BC49,0)</f>
        <v>0</v>
      </c>
      <c r="BE49" s="145">
        <f>IF(OR(AX49=Datos!$C$63,AX49=Datos!$C$64),BC49,0)</f>
        <v>0</v>
      </c>
      <c r="BF49" s="447">
        <f>IF(ROUND(AO49-SUM(BE49:BE52),0)&lt;=0,1,ROUND(AO49-SUM(BE49:BE52),0))</f>
        <v>1</v>
      </c>
      <c r="BG49" s="491" t="str">
        <f>IF(E49="Corrupción",(IF(BF49=1,"Rara Vez",IF(BF49=2,"Improbable",IF(BF49=3,"Posible",IF(BF49=4,"Probable","Seguro"))))),IF(BF49=1,"Muy Baja",IF(BF49=2,"Baja",IF(BF49=3,"Media",IF(BF49=4,"Alta","Muy Alta")))))</f>
        <v>Muy Baja</v>
      </c>
      <c r="BH49" s="447" t="e">
        <f>ROUND(AQ49-SUM(BD49:BD52),0)</f>
        <v>#N/A</v>
      </c>
      <c r="BI49" s="447" t="e">
        <f>IF(BH49=1,"Insignificante",IF(BH49=2,"Menor",IF(BH49=3,"Moderado",IF(BH49=4,"Mayor","Catastrófico"))))</f>
        <v>#N/A</v>
      </c>
      <c r="BJ49" s="450" t="e">
        <f>_xlfn.NUMBERVALUE(CONCATENATE(BF49,BH49),"##")</f>
        <v>#N/A</v>
      </c>
      <c r="BK49" s="453" t="e">
        <f>+VLOOKUP(BJ49,Datos!$I$37:$J$65,2,FALSE)</f>
        <v>#N/A</v>
      </c>
      <c r="BL49" s="456"/>
      <c r="BM49" s="189"/>
      <c r="BN49" s="185"/>
      <c r="BO49" s="185"/>
      <c r="BP49" s="185"/>
      <c r="BQ49" s="190"/>
    </row>
    <row r="50" spans="1:69" ht="15.65" hidden="1" customHeight="1" x14ac:dyDescent="0.35">
      <c r="A50" s="476"/>
      <c r="B50" s="479"/>
      <c r="C50" s="457"/>
      <c r="D50" s="482"/>
      <c r="E50" s="457"/>
      <c r="F50" s="460"/>
      <c r="G50" s="460"/>
      <c r="H50" s="484"/>
      <c r="I50" s="484"/>
      <c r="J50" s="484"/>
      <c r="K50" s="487"/>
      <c r="L50" s="460"/>
      <c r="M50" s="460"/>
      <c r="N50" s="460"/>
      <c r="O50" s="460"/>
      <c r="P50" s="460"/>
      <c r="Q50" s="460"/>
      <c r="R50" s="460"/>
      <c r="S50" s="460"/>
      <c r="T50" s="460"/>
      <c r="U50" s="460"/>
      <c r="V50" s="460"/>
      <c r="W50" s="460"/>
      <c r="X50" s="460"/>
      <c r="Y50" s="460"/>
      <c r="Z50" s="460"/>
      <c r="AA50" s="460"/>
      <c r="AB50" s="460"/>
      <c r="AC50" s="460"/>
      <c r="AD50" s="460"/>
      <c r="AE50" s="460"/>
      <c r="AF50" s="460"/>
      <c r="AG50" s="460"/>
      <c r="AH50" s="460"/>
      <c r="AI50" s="463"/>
      <c r="AJ50" s="466"/>
      <c r="AK50" s="466"/>
      <c r="AL50" s="463"/>
      <c r="AM50" s="463"/>
      <c r="AN50" s="463"/>
      <c r="AO50" s="448"/>
      <c r="AP50" s="448"/>
      <c r="AQ50" s="448"/>
      <c r="AR50" s="468"/>
      <c r="AS50" s="470"/>
      <c r="AT50" s="473"/>
      <c r="AU50" s="192"/>
      <c r="AV50" s="193"/>
      <c r="AW50" s="193"/>
      <c r="AX50" s="194"/>
      <c r="AY50" s="194"/>
      <c r="AZ50" s="194"/>
      <c r="BA50" s="194"/>
      <c r="BB50" s="191"/>
      <c r="BC50" s="195" t="e">
        <f>IF(AX50=Datos!$C$63,Datos!$C$73,IF(AX50=Datos!$C$64,Datos!$C$74,IF(AX50=Datos!$C$65,Datos!$C$75,"Revisar")))+IF(AY50=Datos!$D$63,Datos!$D$73,IF(AY50=Datos!$D$64,Datos!$D$74,"Revisar"))+IF(AZ50=Datos!$E$63,Datos!$E$73,IF(AZ50=Datos!$E$64,Datos!$E$74,"Revisar"))+IF(BB50=Datos!$G$63,Datos!$G$73,IF(BB50=Datos!$G$64,Datos!$G$74,IF(BB50=Datos!$G$65,Datos!$G$75,"Revisar")))</f>
        <v>#VALUE!</v>
      </c>
      <c r="BD50" s="195">
        <f>IF(AX50=Datos!$C$65,BC50,0)</f>
        <v>0</v>
      </c>
      <c r="BE50" s="195">
        <f>IF(OR(AX50=Datos!$C$63,AX50=Datos!$C$64),BC50,0)</f>
        <v>0</v>
      </c>
      <c r="BF50" s="448"/>
      <c r="BG50" s="448"/>
      <c r="BH50" s="448"/>
      <c r="BI50" s="448"/>
      <c r="BJ50" s="451"/>
      <c r="BK50" s="454"/>
      <c r="BL50" s="457"/>
      <c r="BM50" s="196"/>
      <c r="BN50" s="191"/>
      <c r="BO50" s="191"/>
      <c r="BP50" s="191"/>
      <c r="BQ50" s="197"/>
    </row>
    <row r="51" spans="1:69" ht="43.5" hidden="1" customHeight="1" x14ac:dyDescent="0.35">
      <c r="A51" s="476"/>
      <c r="B51" s="479"/>
      <c r="C51" s="457"/>
      <c r="D51" s="482"/>
      <c r="E51" s="457"/>
      <c r="F51" s="460"/>
      <c r="G51" s="460"/>
      <c r="H51" s="484"/>
      <c r="I51" s="484"/>
      <c r="J51" s="484"/>
      <c r="K51" s="487"/>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3"/>
      <c r="AJ51" s="466"/>
      <c r="AK51" s="466"/>
      <c r="AL51" s="463"/>
      <c r="AM51" s="463"/>
      <c r="AN51" s="463"/>
      <c r="AO51" s="448"/>
      <c r="AP51" s="448"/>
      <c r="AQ51" s="448"/>
      <c r="AR51" s="468"/>
      <c r="AS51" s="470"/>
      <c r="AT51" s="473"/>
      <c r="AU51" s="199"/>
      <c r="AV51" s="193"/>
      <c r="AW51" s="193"/>
      <c r="AX51" s="194"/>
      <c r="AY51" s="194"/>
      <c r="AZ51" s="194"/>
      <c r="BA51" s="194"/>
      <c r="BB51" s="191"/>
      <c r="BC51" s="195" t="e">
        <f>IF(AX51=Datos!$C$63,Datos!$C$73,IF(AX51=Datos!$C$64,Datos!$C$74,IF(AX51=Datos!$C$65,Datos!$C$75,"Revisar")))+IF(AY51=Datos!$D$63,Datos!$D$73,IF(AY51=Datos!$D$64,Datos!$D$74,"Revisar"))+IF(AZ51=Datos!$E$63,Datos!$E$73,IF(AZ51=Datos!$E$64,Datos!$E$74,"Revisar"))+IF(BB51=Datos!$G$63,Datos!$G$73,IF(BB51=Datos!$G$64,Datos!$G$74,IF(BB51=Datos!$G$65,Datos!$G$75,"Revisar")))</f>
        <v>#VALUE!</v>
      </c>
      <c r="BD51" s="195">
        <f>IF(AX51=Datos!$C$65,BC51,0)</f>
        <v>0</v>
      </c>
      <c r="BE51" s="195">
        <f>IF(OR(AX51=Datos!$C$63,AX51=Datos!$C$64),BC51,0)</f>
        <v>0</v>
      </c>
      <c r="BF51" s="448"/>
      <c r="BG51" s="448"/>
      <c r="BH51" s="448"/>
      <c r="BI51" s="448"/>
      <c r="BJ51" s="451"/>
      <c r="BK51" s="454"/>
      <c r="BL51" s="457"/>
      <c r="BM51" s="200"/>
      <c r="BN51" s="200"/>
      <c r="BO51" s="200"/>
      <c r="BP51" s="200"/>
      <c r="BQ51" s="201"/>
    </row>
    <row r="52" spans="1:69" ht="42.65" hidden="1" customHeight="1" thickBot="1" x14ac:dyDescent="0.4">
      <c r="A52" s="477"/>
      <c r="B52" s="480"/>
      <c r="C52" s="458"/>
      <c r="D52" s="483"/>
      <c r="E52" s="458"/>
      <c r="F52" s="461"/>
      <c r="G52" s="461"/>
      <c r="H52" s="485"/>
      <c r="I52" s="485"/>
      <c r="J52" s="485"/>
      <c r="K52" s="488"/>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4"/>
      <c r="AJ52" s="467"/>
      <c r="AK52" s="467"/>
      <c r="AL52" s="464"/>
      <c r="AM52" s="464"/>
      <c r="AN52" s="464"/>
      <c r="AO52" s="449"/>
      <c r="AP52" s="449"/>
      <c r="AQ52" s="449"/>
      <c r="AR52" s="469"/>
      <c r="AS52" s="471"/>
      <c r="AT52" s="474"/>
      <c r="AU52" s="203"/>
      <c r="AV52" s="204"/>
      <c r="AW52" s="204"/>
      <c r="AX52" s="205"/>
      <c r="AY52" s="205"/>
      <c r="AZ52" s="205"/>
      <c r="BA52" s="205"/>
      <c r="BB52" s="202"/>
      <c r="BC52" s="206" t="e">
        <f>IF(AX52=Datos!$C$63,Datos!$C$73,IF(AX52=Datos!$C$64,Datos!$C$74,IF(AX52=Datos!$C$65,Datos!$C$75,"Revisar")))+IF(AY52=Datos!$D$63,Datos!$D$73,IF(AY52=Datos!$D$64,Datos!$D$74,"Revisar"))+IF(AZ52=Datos!$E$63,Datos!$E$73,IF(AZ52=Datos!$E$64,Datos!$E$74,"Revisar"))+IF(BB52=Datos!$G$63,Datos!$G$73,IF(BB52=Datos!$G$64,Datos!$G$74,IF(BB52=Datos!$G$65,Datos!$G$75,"Revisar")))</f>
        <v>#VALUE!</v>
      </c>
      <c r="BD52" s="206">
        <f>IF(AX52=Datos!$C$65,BC52,0)</f>
        <v>0</v>
      </c>
      <c r="BE52" s="206">
        <f>IF(OR(AX52=Datos!$C$63,AX52=Datos!$C$64),BC52,0)</f>
        <v>0</v>
      </c>
      <c r="BF52" s="449"/>
      <c r="BG52" s="449"/>
      <c r="BH52" s="449"/>
      <c r="BI52" s="449"/>
      <c r="BJ52" s="452"/>
      <c r="BK52" s="455"/>
      <c r="BL52" s="458"/>
      <c r="BM52" s="207"/>
      <c r="BN52" s="207"/>
      <c r="BO52" s="207"/>
      <c r="BP52" s="207"/>
      <c r="BQ52" s="208"/>
    </row>
  </sheetData>
  <sheetProtection algorithmName="SHA-512" hashValue="afegGX4iBdKjR2121jyJnPdTPa5POYCl16Lrcs9/Rr+Vciurl9e8npyvw66kA9KWseFthPNY1GE3CVBVW8vNVA==" saltValue="dzTqxdwaQ1Ne+bTbkhS3zg==" spinCount="100000" sheet="1" objects="1" scenarios="1"/>
  <mergeCells count="499">
    <mergeCell ref="BH49:BH52"/>
    <mergeCell ref="BI49:BI52"/>
    <mergeCell ref="BJ49:BJ52"/>
    <mergeCell ref="BK49:BK52"/>
    <mergeCell ref="BL49:BL52"/>
    <mergeCell ref="AQ49:AQ52"/>
    <mergeCell ref="AR49:AR52"/>
    <mergeCell ref="AS49:AS52"/>
    <mergeCell ref="AT49:AT52"/>
    <mergeCell ref="BF49:BF52"/>
    <mergeCell ref="BG49:BG52"/>
    <mergeCell ref="AK49:AK52"/>
    <mergeCell ref="AL49:AL52"/>
    <mergeCell ref="AM49:AM52"/>
    <mergeCell ref="AN49:AN52"/>
    <mergeCell ref="AO49:AO52"/>
    <mergeCell ref="AP49:AP52"/>
    <mergeCell ref="AE49:AE52"/>
    <mergeCell ref="AF49:AF52"/>
    <mergeCell ref="AG49:AG52"/>
    <mergeCell ref="AH49:AH52"/>
    <mergeCell ref="AI49:AI52"/>
    <mergeCell ref="AJ49:AJ52"/>
    <mergeCell ref="Y49:Y52"/>
    <mergeCell ref="Z49:Z52"/>
    <mergeCell ref="AA49:AA52"/>
    <mergeCell ref="AB49:AB52"/>
    <mergeCell ref="AC49:AC52"/>
    <mergeCell ref="AD49:AD52"/>
    <mergeCell ref="S49:S52"/>
    <mergeCell ref="T49:T52"/>
    <mergeCell ref="U49:U52"/>
    <mergeCell ref="V49:V52"/>
    <mergeCell ref="W49:W52"/>
    <mergeCell ref="X49:X52"/>
    <mergeCell ref="M49:M52"/>
    <mergeCell ref="N49:N52"/>
    <mergeCell ref="O49:O52"/>
    <mergeCell ref="P49:P52"/>
    <mergeCell ref="Q49:Q52"/>
    <mergeCell ref="R49:R52"/>
    <mergeCell ref="G49:G52"/>
    <mergeCell ref="H49:H52"/>
    <mergeCell ref="I49:I52"/>
    <mergeCell ref="J49:J52"/>
    <mergeCell ref="K49:K52"/>
    <mergeCell ref="L49:L52"/>
    <mergeCell ref="A49:A52"/>
    <mergeCell ref="B49:B52"/>
    <mergeCell ref="C49:C52"/>
    <mergeCell ref="D49:D52"/>
    <mergeCell ref="E49:E52"/>
    <mergeCell ref="F49:F52"/>
    <mergeCell ref="BG45:BG48"/>
    <mergeCell ref="BH45:BH48"/>
    <mergeCell ref="BI45:BI48"/>
    <mergeCell ref="AJ45:AJ48"/>
    <mergeCell ref="AK45:AK48"/>
    <mergeCell ref="AL45:AL48"/>
    <mergeCell ref="AM45:AM48"/>
    <mergeCell ref="AN45:AN48"/>
    <mergeCell ref="AO45:AO48"/>
    <mergeCell ref="AD45:AD48"/>
    <mergeCell ref="AE45:AE48"/>
    <mergeCell ref="AF45:AF48"/>
    <mergeCell ref="AG45:AG48"/>
    <mergeCell ref="AH45:AH48"/>
    <mergeCell ref="AI45:AI48"/>
    <mergeCell ref="X45:X48"/>
    <mergeCell ref="Y45:Y48"/>
    <mergeCell ref="Z45:Z48"/>
    <mergeCell ref="BJ45:BJ48"/>
    <mergeCell ref="BK45:BK48"/>
    <mergeCell ref="BL45:BL48"/>
    <mergeCell ref="AP45:AP48"/>
    <mergeCell ref="AQ45:AQ48"/>
    <mergeCell ref="AR45:AR48"/>
    <mergeCell ref="AS45:AS48"/>
    <mergeCell ref="AT45:AT48"/>
    <mergeCell ref="BF45:BF48"/>
    <mergeCell ref="AA45:AA48"/>
    <mergeCell ref="AB45:AB48"/>
    <mergeCell ref="AC45:AC48"/>
    <mergeCell ref="R45:R48"/>
    <mergeCell ref="S45:S48"/>
    <mergeCell ref="T45:T48"/>
    <mergeCell ref="U45:U48"/>
    <mergeCell ref="V45:V48"/>
    <mergeCell ref="W45:W48"/>
    <mergeCell ref="L45:L48"/>
    <mergeCell ref="M45:M48"/>
    <mergeCell ref="N45:N48"/>
    <mergeCell ref="O45:O48"/>
    <mergeCell ref="P45:P48"/>
    <mergeCell ref="Q45:Q48"/>
    <mergeCell ref="F45:F48"/>
    <mergeCell ref="G45:G48"/>
    <mergeCell ref="H45:H48"/>
    <mergeCell ref="I45:I48"/>
    <mergeCell ref="J45:J48"/>
    <mergeCell ref="K45:K48"/>
    <mergeCell ref="BH41:BH44"/>
    <mergeCell ref="BI41:BI44"/>
    <mergeCell ref="BJ41:BJ44"/>
    <mergeCell ref="BK41:BK44"/>
    <mergeCell ref="BL41:BL44"/>
    <mergeCell ref="A45:A48"/>
    <mergeCell ref="B45:B48"/>
    <mergeCell ref="C45:C48"/>
    <mergeCell ref="D45:D48"/>
    <mergeCell ref="E45:E48"/>
    <mergeCell ref="AQ41:AQ44"/>
    <mergeCell ref="AR41:AR44"/>
    <mergeCell ref="AS41:AS44"/>
    <mergeCell ref="AT41:AT44"/>
    <mergeCell ref="BF41:BF44"/>
    <mergeCell ref="BG41:BG44"/>
    <mergeCell ref="AK41:AK44"/>
    <mergeCell ref="AL41:AL44"/>
    <mergeCell ref="AM41:AM44"/>
    <mergeCell ref="AN41:AN44"/>
    <mergeCell ref="AO41:AO44"/>
    <mergeCell ref="AP41:AP44"/>
    <mergeCell ref="AE41:AE44"/>
    <mergeCell ref="AF41:AF44"/>
    <mergeCell ref="AG41:AG44"/>
    <mergeCell ref="AH41:AH44"/>
    <mergeCell ref="AI41:AI44"/>
    <mergeCell ref="AJ41:AJ44"/>
    <mergeCell ref="Y41:Y44"/>
    <mergeCell ref="Z41:Z44"/>
    <mergeCell ref="AA41:AA44"/>
    <mergeCell ref="AB41:AB44"/>
    <mergeCell ref="AC41:AC44"/>
    <mergeCell ref="AD41:AD44"/>
    <mergeCell ref="S41:S44"/>
    <mergeCell ref="T41:T44"/>
    <mergeCell ref="U41:U44"/>
    <mergeCell ref="V41:V44"/>
    <mergeCell ref="W41:W44"/>
    <mergeCell ref="X41:X44"/>
    <mergeCell ref="M41:M44"/>
    <mergeCell ref="N41:N44"/>
    <mergeCell ref="O41:O44"/>
    <mergeCell ref="P41:P44"/>
    <mergeCell ref="Q41:Q44"/>
    <mergeCell ref="R41:R44"/>
    <mergeCell ref="G41:G44"/>
    <mergeCell ref="H41:H44"/>
    <mergeCell ref="I41:I44"/>
    <mergeCell ref="J41:J44"/>
    <mergeCell ref="K41:K44"/>
    <mergeCell ref="L41:L44"/>
    <mergeCell ref="A41:A44"/>
    <mergeCell ref="B41:B44"/>
    <mergeCell ref="C41:C44"/>
    <mergeCell ref="D41:D44"/>
    <mergeCell ref="E41:E44"/>
    <mergeCell ref="F41:F44"/>
    <mergeCell ref="BG37:BG40"/>
    <mergeCell ref="BH37:BH40"/>
    <mergeCell ref="BI37:BI40"/>
    <mergeCell ref="BJ37:BJ40"/>
    <mergeCell ref="BK37:BK40"/>
    <mergeCell ref="BL37:BL40"/>
    <mergeCell ref="AP37:AP40"/>
    <mergeCell ref="AQ37:AQ40"/>
    <mergeCell ref="AR37:AR40"/>
    <mergeCell ref="AS37:AS40"/>
    <mergeCell ref="AT37:AT40"/>
    <mergeCell ref="BF37:BF40"/>
    <mergeCell ref="AJ37:AJ40"/>
    <mergeCell ref="AK37:AK40"/>
    <mergeCell ref="AL37:AL40"/>
    <mergeCell ref="AM37:AM40"/>
    <mergeCell ref="AN37:AN40"/>
    <mergeCell ref="AO37:AO40"/>
    <mergeCell ref="AD37:AD40"/>
    <mergeCell ref="AE37:AE40"/>
    <mergeCell ref="AF37:AF40"/>
    <mergeCell ref="AG37:AG40"/>
    <mergeCell ref="AH37:AH40"/>
    <mergeCell ref="AI37:AI40"/>
    <mergeCell ref="X37:X40"/>
    <mergeCell ref="Y37:Y40"/>
    <mergeCell ref="Z37:Z40"/>
    <mergeCell ref="AA37:AA40"/>
    <mergeCell ref="AB37:AB40"/>
    <mergeCell ref="AC37:AC40"/>
    <mergeCell ref="R37:R40"/>
    <mergeCell ref="S37:S40"/>
    <mergeCell ref="T37:T40"/>
    <mergeCell ref="U37:U40"/>
    <mergeCell ref="V37:V40"/>
    <mergeCell ref="W37:W40"/>
    <mergeCell ref="L37:L40"/>
    <mergeCell ref="M37:M40"/>
    <mergeCell ref="N37:N40"/>
    <mergeCell ref="O37:O40"/>
    <mergeCell ref="P37:P40"/>
    <mergeCell ref="Q37:Q40"/>
    <mergeCell ref="F37:F40"/>
    <mergeCell ref="G37:G40"/>
    <mergeCell ref="H37:H40"/>
    <mergeCell ref="I37:I40"/>
    <mergeCell ref="J37:J40"/>
    <mergeCell ref="K37:K40"/>
    <mergeCell ref="BH33:BH36"/>
    <mergeCell ref="BI33:BI36"/>
    <mergeCell ref="BJ33:BJ36"/>
    <mergeCell ref="BK33:BK36"/>
    <mergeCell ref="BL33:BL36"/>
    <mergeCell ref="A37:A40"/>
    <mergeCell ref="B37:B40"/>
    <mergeCell ref="C37:C40"/>
    <mergeCell ref="D37:D40"/>
    <mergeCell ref="E37:E40"/>
    <mergeCell ref="AQ33:AQ36"/>
    <mergeCell ref="AR33:AR36"/>
    <mergeCell ref="AS33:AS36"/>
    <mergeCell ref="AT33:AT36"/>
    <mergeCell ref="BF33:BF36"/>
    <mergeCell ref="BG33:BG36"/>
    <mergeCell ref="AK33:AK36"/>
    <mergeCell ref="AL33:AL36"/>
    <mergeCell ref="AM33:AM36"/>
    <mergeCell ref="AN33:AN36"/>
    <mergeCell ref="AO33:AO36"/>
    <mergeCell ref="AP33:AP36"/>
    <mergeCell ref="AE33:AE36"/>
    <mergeCell ref="AF33:AF36"/>
    <mergeCell ref="AG33:AG36"/>
    <mergeCell ref="AH33:AH36"/>
    <mergeCell ref="AI33:AI36"/>
    <mergeCell ref="AJ33:AJ36"/>
    <mergeCell ref="Y33:Y36"/>
    <mergeCell ref="Z33:Z36"/>
    <mergeCell ref="AA33:AA36"/>
    <mergeCell ref="AB33:AB36"/>
    <mergeCell ref="AC33:AC36"/>
    <mergeCell ref="AD33:AD36"/>
    <mergeCell ref="S33:S36"/>
    <mergeCell ref="T33:T36"/>
    <mergeCell ref="U33:U36"/>
    <mergeCell ref="V33:V36"/>
    <mergeCell ref="W33:W36"/>
    <mergeCell ref="X33:X36"/>
    <mergeCell ref="M33:M36"/>
    <mergeCell ref="N33:N36"/>
    <mergeCell ref="O33:O36"/>
    <mergeCell ref="P33:P36"/>
    <mergeCell ref="Q33:Q36"/>
    <mergeCell ref="R33:R36"/>
    <mergeCell ref="G33:G36"/>
    <mergeCell ref="H33:H36"/>
    <mergeCell ref="I33:I36"/>
    <mergeCell ref="J33:J36"/>
    <mergeCell ref="K33:K36"/>
    <mergeCell ref="L33:L36"/>
    <mergeCell ref="A33:A36"/>
    <mergeCell ref="B33:B36"/>
    <mergeCell ref="C33:C36"/>
    <mergeCell ref="D33:D36"/>
    <mergeCell ref="E33:E36"/>
    <mergeCell ref="F33:F36"/>
    <mergeCell ref="BG29:BG32"/>
    <mergeCell ref="BH29:BH32"/>
    <mergeCell ref="BI29:BI32"/>
    <mergeCell ref="BJ29:BJ32"/>
    <mergeCell ref="BK29:BK32"/>
    <mergeCell ref="BL29:BL32"/>
    <mergeCell ref="AP29:AP32"/>
    <mergeCell ref="AQ29:AQ32"/>
    <mergeCell ref="AR29:AR32"/>
    <mergeCell ref="AS29:AS32"/>
    <mergeCell ref="AT29:AT32"/>
    <mergeCell ref="BF29:BF32"/>
    <mergeCell ref="AJ29:AJ32"/>
    <mergeCell ref="AK29:AK32"/>
    <mergeCell ref="AL29:AL32"/>
    <mergeCell ref="AM29:AM32"/>
    <mergeCell ref="AN29:AN32"/>
    <mergeCell ref="AO29:AO32"/>
    <mergeCell ref="AD29:AD32"/>
    <mergeCell ref="AE29:AE32"/>
    <mergeCell ref="AF29:AF32"/>
    <mergeCell ref="AG29:AG32"/>
    <mergeCell ref="AH29:AH32"/>
    <mergeCell ref="AI29:AI32"/>
    <mergeCell ref="X29:X32"/>
    <mergeCell ref="Y29:Y32"/>
    <mergeCell ref="Z29:Z32"/>
    <mergeCell ref="AA29:AA32"/>
    <mergeCell ref="AB29:AB32"/>
    <mergeCell ref="AC29:AC32"/>
    <mergeCell ref="R29:R32"/>
    <mergeCell ref="S29:S32"/>
    <mergeCell ref="T29:T32"/>
    <mergeCell ref="U29:U32"/>
    <mergeCell ref="V29:V32"/>
    <mergeCell ref="W29:W32"/>
    <mergeCell ref="L29:L32"/>
    <mergeCell ref="M29:M32"/>
    <mergeCell ref="N29:N32"/>
    <mergeCell ref="O29:O32"/>
    <mergeCell ref="P29:P32"/>
    <mergeCell ref="Q29:Q32"/>
    <mergeCell ref="F29:F32"/>
    <mergeCell ref="G29:G32"/>
    <mergeCell ref="H29:H32"/>
    <mergeCell ref="I29:I32"/>
    <mergeCell ref="J29:J32"/>
    <mergeCell ref="K29:K32"/>
    <mergeCell ref="BH25:BH28"/>
    <mergeCell ref="BI25:BI28"/>
    <mergeCell ref="BJ25:BJ28"/>
    <mergeCell ref="BK25:BK28"/>
    <mergeCell ref="BL25:BL28"/>
    <mergeCell ref="A29:A32"/>
    <mergeCell ref="B29:B32"/>
    <mergeCell ref="C29:C32"/>
    <mergeCell ref="D29:D32"/>
    <mergeCell ref="E29:E32"/>
    <mergeCell ref="AQ25:AQ28"/>
    <mergeCell ref="AR25:AR28"/>
    <mergeCell ref="AS25:AS28"/>
    <mergeCell ref="AT25:AT28"/>
    <mergeCell ref="BF25:BF28"/>
    <mergeCell ref="BG25:BG28"/>
    <mergeCell ref="AK25:AK28"/>
    <mergeCell ref="AL25:AL28"/>
    <mergeCell ref="AM25:AM28"/>
    <mergeCell ref="AN25:AN28"/>
    <mergeCell ref="AO25:AO28"/>
    <mergeCell ref="AP25:AP28"/>
    <mergeCell ref="AE25:AE28"/>
    <mergeCell ref="AF25:AF28"/>
    <mergeCell ref="AG25:AG28"/>
    <mergeCell ref="AH25:AH28"/>
    <mergeCell ref="AI25:AI28"/>
    <mergeCell ref="AJ25:AJ28"/>
    <mergeCell ref="Y25:Y28"/>
    <mergeCell ref="Z25:Z28"/>
    <mergeCell ref="AA25:AA28"/>
    <mergeCell ref="AB25:AB28"/>
    <mergeCell ref="AC25:AC28"/>
    <mergeCell ref="AD25:AD28"/>
    <mergeCell ref="S25:S28"/>
    <mergeCell ref="T25:T28"/>
    <mergeCell ref="U25:U28"/>
    <mergeCell ref="V25:V28"/>
    <mergeCell ref="W25:W28"/>
    <mergeCell ref="X25:X28"/>
    <mergeCell ref="M25:M28"/>
    <mergeCell ref="N25:N28"/>
    <mergeCell ref="O25:O28"/>
    <mergeCell ref="P25:P28"/>
    <mergeCell ref="Q25:Q28"/>
    <mergeCell ref="R25:R28"/>
    <mergeCell ref="G25:G28"/>
    <mergeCell ref="H25:H28"/>
    <mergeCell ref="I25:I28"/>
    <mergeCell ref="J25:J28"/>
    <mergeCell ref="K25:K28"/>
    <mergeCell ref="L25:L28"/>
    <mergeCell ref="A25:A28"/>
    <mergeCell ref="B25:B28"/>
    <mergeCell ref="C25:C28"/>
    <mergeCell ref="D25:D28"/>
    <mergeCell ref="E25:E28"/>
    <mergeCell ref="F25:F28"/>
    <mergeCell ref="BG21:BG24"/>
    <mergeCell ref="BH21:BH24"/>
    <mergeCell ref="BI21:BI24"/>
    <mergeCell ref="BJ21:BJ24"/>
    <mergeCell ref="BK21:BK24"/>
    <mergeCell ref="BL21:BL24"/>
    <mergeCell ref="AP21:AP24"/>
    <mergeCell ref="AQ21:AQ24"/>
    <mergeCell ref="AR21:AR24"/>
    <mergeCell ref="AS21:AS24"/>
    <mergeCell ref="AT21:AT24"/>
    <mergeCell ref="BF21:BF24"/>
    <mergeCell ref="AJ21:AJ24"/>
    <mergeCell ref="AK21:AK24"/>
    <mergeCell ref="AL21:AL24"/>
    <mergeCell ref="AM21:AM24"/>
    <mergeCell ref="AN21:AN24"/>
    <mergeCell ref="AO21:AO24"/>
    <mergeCell ref="AD21:AD24"/>
    <mergeCell ref="AE21:AE24"/>
    <mergeCell ref="AF21:AF24"/>
    <mergeCell ref="AG21:AG24"/>
    <mergeCell ref="AH21:AH24"/>
    <mergeCell ref="AI21:AI24"/>
    <mergeCell ref="X21:X24"/>
    <mergeCell ref="Y21:Y24"/>
    <mergeCell ref="Z21:Z24"/>
    <mergeCell ref="AA21:AA24"/>
    <mergeCell ref="AB21:AB24"/>
    <mergeCell ref="AC21:AC24"/>
    <mergeCell ref="R21:R24"/>
    <mergeCell ref="S21:S24"/>
    <mergeCell ref="T21:T24"/>
    <mergeCell ref="U21:U24"/>
    <mergeCell ref="V21:V24"/>
    <mergeCell ref="W21:W24"/>
    <mergeCell ref="L21:L24"/>
    <mergeCell ref="M21:M24"/>
    <mergeCell ref="N21:N24"/>
    <mergeCell ref="O21:O24"/>
    <mergeCell ref="P21:P24"/>
    <mergeCell ref="Q21:Q24"/>
    <mergeCell ref="F21:F24"/>
    <mergeCell ref="G21:G24"/>
    <mergeCell ref="H21:H24"/>
    <mergeCell ref="I21:I24"/>
    <mergeCell ref="J21:J24"/>
    <mergeCell ref="K21:K24"/>
    <mergeCell ref="BH17:BH20"/>
    <mergeCell ref="BI17:BI20"/>
    <mergeCell ref="BJ17:BJ20"/>
    <mergeCell ref="BK17:BK20"/>
    <mergeCell ref="BL17:BL20"/>
    <mergeCell ref="A21:A24"/>
    <mergeCell ref="B21:B24"/>
    <mergeCell ref="C21:C24"/>
    <mergeCell ref="D21:D24"/>
    <mergeCell ref="E21:E24"/>
    <mergeCell ref="AQ17:AQ20"/>
    <mergeCell ref="AR17:AR20"/>
    <mergeCell ref="AS17:AS20"/>
    <mergeCell ref="AT17:AT20"/>
    <mergeCell ref="BF17:BF20"/>
    <mergeCell ref="BG17:BG20"/>
    <mergeCell ref="AK17:AK20"/>
    <mergeCell ref="AL17:AL20"/>
    <mergeCell ref="AM17:AM20"/>
    <mergeCell ref="AN17:AN20"/>
    <mergeCell ref="AO17:AO20"/>
    <mergeCell ref="AP17:AP20"/>
    <mergeCell ref="AE17:AE20"/>
    <mergeCell ref="AF17:AF20"/>
    <mergeCell ref="AG17:AG20"/>
    <mergeCell ref="AH17:AH20"/>
    <mergeCell ref="AI17:AI20"/>
    <mergeCell ref="AJ17:AJ20"/>
    <mergeCell ref="Y17:Y20"/>
    <mergeCell ref="Z17:Z20"/>
    <mergeCell ref="AA17:AA20"/>
    <mergeCell ref="AB17:AB20"/>
    <mergeCell ref="AC17:AC20"/>
    <mergeCell ref="AD17:AD20"/>
    <mergeCell ref="S17:S20"/>
    <mergeCell ref="T17:T20"/>
    <mergeCell ref="U17:U20"/>
    <mergeCell ref="V17:V20"/>
    <mergeCell ref="W17:W20"/>
    <mergeCell ref="X17:X20"/>
    <mergeCell ref="M17:M20"/>
    <mergeCell ref="N17:N20"/>
    <mergeCell ref="O17:O20"/>
    <mergeCell ref="P17:P20"/>
    <mergeCell ref="Q17:Q20"/>
    <mergeCell ref="R17:R20"/>
    <mergeCell ref="G17:G20"/>
    <mergeCell ref="H17:H20"/>
    <mergeCell ref="I17:I20"/>
    <mergeCell ref="J17:J20"/>
    <mergeCell ref="K17:K20"/>
    <mergeCell ref="L17:L20"/>
    <mergeCell ref="A17:A20"/>
    <mergeCell ref="B17:B20"/>
    <mergeCell ref="C17:C20"/>
    <mergeCell ref="D17:D20"/>
    <mergeCell ref="E17:E20"/>
    <mergeCell ref="F17:F20"/>
    <mergeCell ref="AU13:BB14"/>
    <mergeCell ref="BF13:BL14"/>
    <mergeCell ref="BM13:BQ14"/>
    <mergeCell ref="M14:O14"/>
    <mergeCell ref="P14:AK14"/>
    <mergeCell ref="AI15:AK15"/>
    <mergeCell ref="AO15:AP15"/>
    <mergeCell ref="AQ15:AR15"/>
    <mergeCell ref="BF15:BG15"/>
    <mergeCell ref="BH15:BI15"/>
    <mergeCell ref="C9:D9"/>
    <mergeCell ref="E9:F9"/>
    <mergeCell ref="G9:H9"/>
    <mergeCell ref="B11:L11"/>
    <mergeCell ref="A13:AH13"/>
    <mergeCell ref="AL13:AT13"/>
    <mergeCell ref="B5:H5"/>
    <mergeCell ref="C6:H6"/>
    <mergeCell ref="C7:H7"/>
    <mergeCell ref="C8:D8"/>
    <mergeCell ref="E8:F8"/>
    <mergeCell ref="G8:H8"/>
  </mergeCells>
  <conditionalFormatting sqref="AP17:AP52 BG17:BG52">
    <cfRule type="cellIs" dxfId="710" priority="1" operator="equal">
      <formula>"Seguro"</formula>
    </cfRule>
    <cfRule type="cellIs" dxfId="709" priority="2" operator="equal">
      <formula>"Probable"</formula>
    </cfRule>
    <cfRule type="cellIs" dxfId="708" priority="3" operator="equal">
      <formula>"Posible"</formula>
    </cfRule>
    <cfRule type="cellIs" dxfId="707" priority="4" operator="equal">
      <formula>"Improbable"</formula>
    </cfRule>
    <cfRule type="cellIs" dxfId="706" priority="5" operator="equal">
      <formula>"Rara Vez"</formula>
    </cfRule>
    <cfRule type="cellIs" dxfId="705" priority="6" operator="equal">
      <formula>"Muy Alta"</formula>
    </cfRule>
    <cfRule type="cellIs" dxfId="704" priority="7" operator="equal">
      <formula>"Alta"</formula>
    </cfRule>
    <cfRule type="cellIs" dxfId="703" priority="8" operator="equal">
      <formula>"Media"</formula>
    </cfRule>
    <cfRule type="cellIs" dxfId="702" priority="9" operator="equal">
      <formula>"Baja"</formula>
    </cfRule>
    <cfRule type="cellIs" dxfId="701" priority="10" operator="equal">
      <formula>"Muy Baja"</formula>
    </cfRule>
  </conditionalFormatting>
  <conditionalFormatting sqref="AR17:AR52 BI17:BI52">
    <cfRule type="cellIs" dxfId="700" priority="23" operator="equal">
      <formula>"Insignificante"</formula>
    </cfRule>
    <cfRule type="cellIs" dxfId="699" priority="19" operator="equal">
      <formula>"Catastrófico"</formula>
    </cfRule>
    <cfRule type="cellIs" dxfId="698" priority="20" operator="equal">
      <formula>"Mayor"</formula>
    </cfRule>
    <cfRule type="cellIs" dxfId="697" priority="21" operator="equal">
      <formula>"Moderado"</formula>
    </cfRule>
    <cfRule type="cellIs" dxfId="696" priority="22" operator="equal">
      <formula>"Menor"</formula>
    </cfRule>
  </conditionalFormatting>
  <conditionalFormatting sqref="AT17">
    <cfRule type="containsText" dxfId="695" priority="24" operator="containsText" text="BAJO">
      <formula>NOT(ISERROR(SEARCH("BAJO",AT17)))</formula>
    </cfRule>
    <cfRule type="containsText" dxfId="694" priority="25" operator="containsText" text="MODERADO">
      <formula>NOT(ISERROR(SEARCH("MODERADO",AT17)))</formula>
    </cfRule>
    <cfRule type="containsText" dxfId="693" priority="26" operator="containsText" text="ALTO">
      <formula>NOT(ISERROR(SEARCH("ALTO",AT17)))</formula>
    </cfRule>
    <cfRule type="containsText" dxfId="692" priority="27" operator="containsText" text="EXTREMO">
      <formula>NOT(ISERROR(SEARCH("EXTREMO",AT17)))</formula>
    </cfRule>
  </conditionalFormatting>
  <conditionalFormatting sqref="AT21">
    <cfRule type="containsText" dxfId="691" priority="94" operator="containsText" text="ALTO">
      <formula>NOT(ISERROR(SEARCH("ALTO",AT21)))</formula>
    </cfRule>
    <cfRule type="containsText" dxfId="690" priority="93" operator="containsText" text="MODERADO">
      <formula>NOT(ISERROR(SEARCH("MODERADO",AT21)))</formula>
    </cfRule>
    <cfRule type="containsText" dxfId="689" priority="92" operator="containsText" text="BAJO">
      <formula>NOT(ISERROR(SEARCH("BAJO",AT21)))</formula>
    </cfRule>
    <cfRule type="containsText" dxfId="688" priority="95" operator="containsText" text="EXTREMO">
      <formula>NOT(ISERROR(SEARCH("EXTREMO",AT21)))</formula>
    </cfRule>
  </conditionalFormatting>
  <conditionalFormatting sqref="AT25">
    <cfRule type="containsText" dxfId="687" priority="84" operator="containsText" text="BAJO">
      <formula>NOT(ISERROR(SEARCH("BAJO",AT25)))</formula>
    </cfRule>
    <cfRule type="containsText" dxfId="686" priority="85" operator="containsText" text="MODERADO">
      <formula>NOT(ISERROR(SEARCH("MODERADO",AT25)))</formula>
    </cfRule>
    <cfRule type="containsText" dxfId="685" priority="86" operator="containsText" text="ALTO">
      <formula>NOT(ISERROR(SEARCH("ALTO",AT25)))</formula>
    </cfRule>
    <cfRule type="containsText" dxfId="684" priority="87" operator="containsText" text="EXTREMO">
      <formula>NOT(ISERROR(SEARCH("EXTREMO",AT25)))</formula>
    </cfRule>
  </conditionalFormatting>
  <conditionalFormatting sqref="AT29">
    <cfRule type="containsText" dxfId="683" priority="79" operator="containsText" text="EXTREMO">
      <formula>NOT(ISERROR(SEARCH("EXTREMO",AT29)))</formula>
    </cfRule>
    <cfRule type="containsText" dxfId="682" priority="78" operator="containsText" text="ALTO">
      <formula>NOT(ISERROR(SEARCH("ALTO",AT29)))</formula>
    </cfRule>
    <cfRule type="containsText" dxfId="681" priority="77" operator="containsText" text="MODERADO">
      <formula>NOT(ISERROR(SEARCH("MODERADO",AT29)))</formula>
    </cfRule>
    <cfRule type="containsText" dxfId="680" priority="76" operator="containsText" text="BAJO">
      <formula>NOT(ISERROR(SEARCH("BAJO",AT29)))</formula>
    </cfRule>
  </conditionalFormatting>
  <conditionalFormatting sqref="AT33">
    <cfRule type="containsText" dxfId="679" priority="70" operator="containsText" text="ALTO">
      <formula>NOT(ISERROR(SEARCH("ALTO",AT33)))</formula>
    </cfRule>
    <cfRule type="containsText" dxfId="678" priority="69" operator="containsText" text="MODERADO">
      <formula>NOT(ISERROR(SEARCH("MODERADO",AT33)))</formula>
    </cfRule>
    <cfRule type="containsText" dxfId="677" priority="68" operator="containsText" text="BAJO">
      <formula>NOT(ISERROR(SEARCH("BAJO",AT33)))</formula>
    </cfRule>
    <cfRule type="containsText" dxfId="676" priority="71" operator="containsText" text="EXTREMO">
      <formula>NOT(ISERROR(SEARCH("EXTREMO",AT33)))</formula>
    </cfRule>
  </conditionalFormatting>
  <conditionalFormatting sqref="AT37">
    <cfRule type="containsText" dxfId="675" priority="62" operator="containsText" text="ALTO">
      <formula>NOT(ISERROR(SEARCH("ALTO",AT37)))</formula>
    </cfRule>
    <cfRule type="containsText" dxfId="674" priority="63" operator="containsText" text="EXTREMO">
      <formula>NOT(ISERROR(SEARCH("EXTREMO",AT37)))</formula>
    </cfRule>
    <cfRule type="containsText" dxfId="673" priority="60" operator="containsText" text="BAJO">
      <formula>NOT(ISERROR(SEARCH("BAJO",AT37)))</formula>
    </cfRule>
    <cfRule type="containsText" dxfId="672" priority="61" operator="containsText" text="MODERADO">
      <formula>NOT(ISERROR(SEARCH("MODERADO",AT37)))</formula>
    </cfRule>
  </conditionalFormatting>
  <conditionalFormatting sqref="AT41">
    <cfRule type="containsText" dxfId="671" priority="52" operator="containsText" text="BAJO">
      <formula>NOT(ISERROR(SEARCH("BAJO",AT41)))</formula>
    </cfRule>
    <cfRule type="containsText" dxfId="670" priority="53" operator="containsText" text="MODERADO">
      <formula>NOT(ISERROR(SEARCH("MODERADO",AT41)))</formula>
    </cfRule>
    <cfRule type="containsText" dxfId="669" priority="55" operator="containsText" text="EXTREMO">
      <formula>NOT(ISERROR(SEARCH("EXTREMO",AT41)))</formula>
    </cfRule>
    <cfRule type="containsText" dxfId="668" priority="54" operator="containsText" text="ALTO">
      <formula>NOT(ISERROR(SEARCH("ALTO",AT41)))</formula>
    </cfRule>
  </conditionalFormatting>
  <conditionalFormatting sqref="AT45">
    <cfRule type="containsText" dxfId="667" priority="44" operator="containsText" text="BAJO">
      <formula>NOT(ISERROR(SEARCH("BAJO",AT45)))</formula>
    </cfRule>
    <cfRule type="containsText" dxfId="666" priority="45" operator="containsText" text="MODERADO">
      <formula>NOT(ISERROR(SEARCH("MODERADO",AT45)))</formula>
    </cfRule>
    <cfRule type="containsText" dxfId="665" priority="46" operator="containsText" text="ALTO">
      <formula>NOT(ISERROR(SEARCH("ALTO",AT45)))</formula>
    </cfRule>
    <cfRule type="containsText" dxfId="664" priority="47" operator="containsText" text="EXTREMO">
      <formula>NOT(ISERROR(SEARCH("EXTREMO",AT45)))</formula>
    </cfRule>
  </conditionalFormatting>
  <conditionalFormatting sqref="AT49">
    <cfRule type="containsText" dxfId="663" priority="36" operator="containsText" text="BAJO">
      <formula>NOT(ISERROR(SEARCH("BAJO",AT49)))</formula>
    </cfRule>
    <cfRule type="containsText" dxfId="662" priority="37" operator="containsText" text="MODERADO">
      <formula>NOT(ISERROR(SEARCH("MODERADO",AT49)))</formula>
    </cfRule>
    <cfRule type="containsText" dxfId="661" priority="38" operator="containsText" text="ALTO">
      <formula>NOT(ISERROR(SEARCH("ALTO",AT49)))</formula>
    </cfRule>
    <cfRule type="containsText" dxfId="660" priority="39" operator="containsText" text="EXTREMO">
      <formula>NOT(ISERROR(SEARCH("EXTREMO",AT49)))</formula>
    </cfRule>
  </conditionalFormatting>
  <conditionalFormatting sqref="BK17">
    <cfRule type="containsText" dxfId="659" priority="13" operator="containsText" text="ALTO">
      <formula>NOT(ISERROR(SEARCH("ALTO",BK17)))</formula>
    </cfRule>
    <cfRule type="containsText" dxfId="658" priority="14" operator="containsText" text="EXTREMO">
      <formula>NOT(ISERROR(SEARCH("EXTREMO",BK17)))</formula>
    </cfRule>
    <cfRule type="containsText" dxfId="657" priority="12" operator="containsText" text="MODERADO">
      <formula>NOT(ISERROR(SEARCH("MODERADO",BK17)))</formula>
    </cfRule>
    <cfRule type="containsText" dxfId="656" priority="11" operator="containsText" text="BAJO">
      <formula>NOT(ISERROR(SEARCH("BAJO",BK17)))</formula>
    </cfRule>
  </conditionalFormatting>
  <conditionalFormatting sqref="BK21 BK25 BK29 BK33 BK37 BK41 BK45 BK49">
    <cfRule type="containsText" dxfId="655" priority="29" operator="containsText" text="MODERADO">
      <formula>NOT(ISERROR(SEARCH("MODERADO",BK21)))</formula>
    </cfRule>
    <cfRule type="containsText" dxfId="654" priority="30" operator="containsText" text="ALTO">
      <formula>NOT(ISERROR(SEARCH("ALTO",BK21)))</formula>
    </cfRule>
    <cfRule type="containsText" dxfId="653" priority="31" operator="containsText" text="EXTREMO">
      <formula>NOT(ISERROR(SEARCH("EXTREMO",BK21)))</formula>
    </cfRule>
    <cfRule type="containsText" dxfId="652" priority="28" operator="containsText" text="BAJO">
      <formula>NOT(ISERROR(SEARCH("BAJO",BK21)))</formula>
    </cfRule>
  </conditionalFormatting>
  <conditionalFormatting sqref="BL17">
    <cfRule type="containsText" dxfId="651" priority="15" operator="containsText" text="RIESGO BAJO">
      <formula>NOT(ISERROR(SEARCH("RIESGO BAJO",BL17)))</formula>
    </cfRule>
    <cfRule type="containsText" dxfId="650" priority="16" operator="containsText" text="RIESGO MODERADO">
      <formula>NOT(ISERROR(SEARCH("RIESGO MODERADO",BL17)))</formula>
    </cfRule>
    <cfRule type="containsText" dxfId="649" priority="17" operator="containsText" text="RIESGO ALTO">
      <formula>NOT(ISERROR(SEARCH("RIESGO ALTO",BL17)))</formula>
    </cfRule>
    <cfRule type="containsText" dxfId="648" priority="18" operator="containsText" text="RIESGO EXTREMO">
      <formula>NOT(ISERROR(SEARCH("RIESGO EXTREMO",BL17)))</formula>
    </cfRule>
  </conditionalFormatting>
  <conditionalFormatting sqref="BL21">
    <cfRule type="containsText" dxfId="647" priority="88" operator="containsText" text="RIESGO BAJO">
      <formula>NOT(ISERROR(SEARCH("RIESGO BAJO",BL21)))</formula>
    </cfRule>
    <cfRule type="containsText" dxfId="646" priority="89" operator="containsText" text="RIESGO MODERADO">
      <formula>NOT(ISERROR(SEARCH("RIESGO MODERADO",BL21)))</formula>
    </cfRule>
    <cfRule type="containsText" dxfId="645" priority="90" operator="containsText" text="RIESGO ALTO">
      <formula>NOT(ISERROR(SEARCH("RIESGO ALTO",BL21)))</formula>
    </cfRule>
    <cfRule type="containsText" dxfId="644" priority="91" operator="containsText" text="RIESGO EXTREMO">
      <formula>NOT(ISERROR(SEARCH("RIESGO EXTREMO",BL21)))</formula>
    </cfRule>
  </conditionalFormatting>
  <conditionalFormatting sqref="BL25">
    <cfRule type="containsText" dxfId="643" priority="80" operator="containsText" text="RIESGO BAJO">
      <formula>NOT(ISERROR(SEARCH("RIESGO BAJO",BL25)))</formula>
    </cfRule>
    <cfRule type="containsText" dxfId="642" priority="81" operator="containsText" text="RIESGO MODERADO">
      <formula>NOT(ISERROR(SEARCH("RIESGO MODERADO",BL25)))</formula>
    </cfRule>
    <cfRule type="containsText" dxfId="641" priority="82" operator="containsText" text="RIESGO ALTO">
      <formula>NOT(ISERROR(SEARCH("RIESGO ALTO",BL25)))</formula>
    </cfRule>
    <cfRule type="containsText" dxfId="640" priority="83" operator="containsText" text="RIESGO EXTREMO">
      <formula>NOT(ISERROR(SEARCH("RIESGO EXTREMO",BL25)))</formula>
    </cfRule>
  </conditionalFormatting>
  <conditionalFormatting sqref="BL29">
    <cfRule type="containsText" dxfId="639" priority="75" operator="containsText" text="RIESGO EXTREMO">
      <formula>NOT(ISERROR(SEARCH("RIESGO EXTREMO",BL29)))</formula>
    </cfRule>
    <cfRule type="containsText" dxfId="638" priority="72" operator="containsText" text="RIESGO BAJO">
      <formula>NOT(ISERROR(SEARCH("RIESGO BAJO",BL29)))</formula>
    </cfRule>
    <cfRule type="containsText" dxfId="637" priority="74" operator="containsText" text="RIESGO ALTO">
      <formula>NOT(ISERROR(SEARCH("RIESGO ALTO",BL29)))</formula>
    </cfRule>
    <cfRule type="containsText" dxfId="636" priority="73" operator="containsText" text="RIESGO MODERADO">
      <formula>NOT(ISERROR(SEARCH("RIESGO MODERADO",BL29)))</formula>
    </cfRule>
  </conditionalFormatting>
  <conditionalFormatting sqref="BL33">
    <cfRule type="containsText" dxfId="635" priority="64" operator="containsText" text="RIESGO BAJO">
      <formula>NOT(ISERROR(SEARCH("RIESGO BAJO",BL33)))</formula>
    </cfRule>
    <cfRule type="containsText" dxfId="634" priority="65" operator="containsText" text="RIESGO MODERADO">
      <formula>NOT(ISERROR(SEARCH("RIESGO MODERADO",BL33)))</formula>
    </cfRule>
    <cfRule type="containsText" dxfId="633" priority="66" operator="containsText" text="RIESGO ALTO">
      <formula>NOT(ISERROR(SEARCH("RIESGO ALTO",BL33)))</formula>
    </cfRule>
    <cfRule type="containsText" dxfId="632" priority="67" operator="containsText" text="RIESGO EXTREMO">
      <formula>NOT(ISERROR(SEARCH("RIESGO EXTREMO",BL33)))</formula>
    </cfRule>
  </conditionalFormatting>
  <conditionalFormatting sqref="BL37">
    <cfRule type="containsText" dxfId="631" priority="58" operator="containsText" text="RIESGO ALTO">
      <formula>NOT(ISERROR(SEARCH("RIESGO ALTO",BL37)))</formula>
    </cfRule>
    <cfRule type="containsText" dxfId="630" priority="57" operator="containsText" text="RIESGO MODERADO">
      <formula>NOT(ISERROR(SEARCH("RIESGO MODERADO",BL37)))</formula>
    </cfRule>
    <cfRule type="containsText" dxfId="629" priority="56" operator="containsText" text="RIESGO BAJO">
      <formula>NOT(ISERROR(SEARCH("RIESGO BAJO",BL37)))</formula>
    </cfRule>
    <cfRule type="containsText" dxfId="628" priority="59" operator="containsText" text="RIESGO EXTREMO">
      <formula>NOT(ISERROR(SEARCH("RIESGO EXTREMO",BL37)))</formula>
    </cfRule>
  </conditionalFormatting>
  <conditionalFormatting sqref="BL41">
    <cfRule type="containsText" dxfId="627" priority="51" operator="containsText" text="RIESGO EXTREMO">
      <formula>NOT(ISERROR(SEARCH("RIESGO EXTREMO",BL41)))</formula>
    </cfRule>
    <cfRule type="containsText" dxfId="626" priority="49" operator="containsText" text="RIESGO MODERADO">
      <formula>NOT(ISERROR(SEARCH("RIESGO MODERADO",BL41)))</formula>
    </cfRule>
    <cfRule type="containsText" dxfId="625" priority="50" operator="containsText" text="RIESGO ALTO">
      <formula>NOT(ISERROR(SEARCH("RIESGO ALTO",BL41)))</formula>
    </cfRule>
    <cfRule type="containsText" dxfId="624" priority="48" operator="containsText" text="RIESGO BAJO">
      <formula>NOT(ISERROR(SEARCH("RIESGO BAJO",BL41)))</formula>
    </cfRule>
  </conditionalFormatting>
  <conditionalFormatting sqref="BL45">
    <cfRule type="containsText" dxfId="623" priority="43" operator="containsText" text="RIESGO EXTREMO">
      <formula>NOT(ISERROR(SEARCH("RIESGO EXTREMO",BL45)))</formula>
    </cfRule>
    <cfRule type="containsText" dxfId="622" priority="40" operator="containsText" text="RIESGO BAJO">
      <formula>NOT(ISERROR(SEARCH("RIESGO BAJO",BL45)))</formula>
    </cfRule>
    <cfRule type="containsText" dxfId="621" priority="42" operator="containsText" text="RIESGO ALTO">
      <formula>NOT(ISERROR(SEARCH("RIESGO ALTO",BL45)))</formula>
    </cfRule>
    <cfRule type="containsText" dxfId="620" priority="41" operator="containsText" text="RIESGO MODERADO">
      <formula>NOT(ISERROR(SEARCH("RIESGO MODERADO",BL45)))</formula>
    </cfRule>
  </conditionalFormatting>
  <conditionalFormatting sqref="BL49">
    <cfRule type="containsText" dxfId="619" priority="35" operator="containsText" text="RIESGO EXTREMO">
      <formula>NOT(ISERROR(SEARCH("RIESGO EXTREMO",BL49)))</formula>
    </cfRule>
    <cfRule type="containsText" dxfId="618" priority="34" operator="containsText" text="RIESGO ALTO">
      <formula>NOT(ISERROR(SEARCH("RIESGO ALTO",BL49)))</formula>
    </cfRule>
    <cfRule type="containsText" dxfId="617" priority="33" operator="containsText" text="RIESGO MODERADO">
      <formula>NOT(ISERROR(SEARCH("RIESGO MODERADO",BL49)))</formula>
    </cfRule>
    <cfRule type="containsText" dxfId="616" priority="32" operator="containsText" text="RIESGO BAJO">
      <formula>NOT(ISERROR(SEARCH("RIESGO BAJO",BL49)))</formula>
    </cfRule>
  </conditionalFormatting>
  <dataValidations count="1">
    <dataValidation type="list" allowBlank="1" showInputMessage="1" showErrorMessage="1" sqref="G17:G52" xr:uid="{C427C07C-AF05-4835-B3DB-DE483D1A7384}">
      <formula1>INDIRECT(F17)</formula1>
    </dataValidation>
  </dataValidations>
  <pageMargins left="0.7" right="0.7" top="0.75" bottom="0.75" header="0.3" footer="0.3"/>
  <pageSetup paperSize="9" scale="12" fitToWidth="0" orientation="landscape" r:id="rId1"/>
  <headerFooter>
    <oddFooter>&amp;C&amp;G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156B7-AD5D-45B1-B352-2A8CBB6AAA7A}">
  <dimension ref="A1:BQ139"/>
  <sheetViews>
    <sheetView showGridLines="0" zoomScale="56" zoomScaleNormal="56" workbookViewId="0">
      <selection activeCell="B9" sqref="B9:H9"/>
    </sheetView>
  </sheetViews>
  <sheetFormatPr baseColWidth="10" defaultColWidth="11.453125" defaultRowHeight="14.5" customHeight="1" zeroHeight="1" x14ac:dyDescent="0.35"/>
  <cols>
    <col min="1" max="1" width="21.7265625" style="198" customWidth="1"/>
    <col min="2" max="2" width="47.81640625" style="198" customWidth="1"/>
    <col min="3" max="3" width="22.7265625" style="198" customWidth="1"/>
    <col min="4" max="4" width="22.26953125" style="198" customWidth="1"/>
    <col min="5" max="5" width="59.54296875" style="198" customWidth="1"/>
    <col min="6" max="6" width="48.1796875" style="198" customWidth="1"/>
    <col min="7" max="9" width="19" style="198" customWidth="1"/>
    <col min="10" max="10" width="21.7265625" style="198" customWidth="1"/>
    <col min="11" max="11" width="41.81640625" style="198" customWidth="1"/>
    <col min="12" max="12" width="71.81640625" style="198" customWidth="1"/>
    <col min="13" max="15" width="22.453125" style="198" customWidth="1"/>
    <col min="16" max="34" width="16.453125" style="198" customWidth="1"/>
    <col min="35" max="37" width="16.453125" style="198" hidden="1" customWidth="1"/>
    <col min="38" max="38" width="21.54296875" style="198" customWidth="1"/>
    <col min="39" max="39" width="37.81640625" style="198" customWidth="1"/>
    <col min="40" max="40" width="16.453125" style="198" hidden="1" customWidth="1"/>
    <col min="41" max="41" width="15" style="198" customWidth="1"/>
    <col min="42" max="44" width="18.453125" style="198" customWidth="1"/>
    <col min="45" max="45" width="27.26953125" style="198" hidden="1" customWidth="1"/>
    <col min="46" max="46" width="15.81640625" style="198" customWidth="1"/>
    <col min="47" max="47" width="71.7265625" style="198" customWidth="1"/>
    <col min="48" max="48" width="35.7265625" style="198" customWidth="1"/>
    <col min="49" max="49" width="46.453125" style="198" customWidth="1"/>
    <col min="50" max="50" width="54.81640625" style="198" customWidth="1"/>
    <col min="51" max="51" width="26.1796875" style="198" customWidth="1"/>
    <col min="52" max="52" width="19.453125" style="198" customWidth="1"/>
    <col min="53" max="53" width="19.81640625" style="198" customWidth="1"/>
    <col min="54" max="54" width="16.1796875" style="198" customWidth="1"/>
    <col min="55" max="55" width="17.1796875" style="198" hidden="1" customWidth="1"/>
    <col min="56" max="57" width="13.1796875" style="198" hidden="1" customWidth="1"/>
    <col min="58" max="61" width="14.81640625" style="198" customWidth="1"/>
    <col min="62" max="62" width="14.81640625" style="198" hidden="1" customWidth="1"/>
    <col min="63" max="63" width="14.81640625" style="198" customWidth="1"/>
    <col min="64" max="64" width="20.54296875" style="198" customWidth="1"/>
    <col min="65" max="69" width="40.54296875" style="198" customWidth="1"/>
    <col min="70" max="70" width="4.7265625" style="198" customWidth="1"/>
    <col min="71" max="16384" width="11.453125" style="198"/>
  </cols>
  <sheetData>
    <row r="1" spans="1:69" s="135" customFormat="1" ht="13.5" x14ac:dyDescent="0.3">
      <c r="B1" s="136"/>
      <c r="C1" s="137"/>
      <c r="D1" s="137"/>
      <c r="E1" s="137"/>
      <c r="F1" s="137"/>
    </row>
    <row r="2" spans="1:69" s="135" customFormat="1" ht="14.15" customHeight="1" x14ac:dyDescent="0.3"/>
    <row r="3" spans="1:69" s="135" customFormat="1" ht="14.15" customHeight="1" x14ac:dyDescent="0.3"/>
    <row r="4" spans="1:69" s="135" customFormat="1" ht="27.65" customHeight="1" x14ac:dyDescent="0.3"/>
    <row r="5" spans="1:69" s="135" customFormat="1" ht="27.65" customHeight="1" x14ac:dyDescent="0.3">
      <c r="B5" s="575" t="s">
        <v>285</v>
      </c>
      <c r="C5" s="575"/>
      <c r="D5" s="575"/>
      <c r="E5" s="575"/>
      <c r="F5" s="575"/>
      <c r="G5" s="575"/>
      <c r="H5" s="575"/>
    </row>
    <row r="6" spans="1:69" s="135" customFormat="1" ht="27.65" customHeight="1" x14ac:dyDescent="0.3">
      <c r="B6" s="210" t="s">
        <v>278</v>
      </c>
      <c r="C6" s="576" t="s">
        <v>284</v>
      </c>
      <c r="D6" s="576"/>
      <c r="E6" s="576"/>
      <c r="F6" s="576"/>
      <c r="G6" s="576"/>
      <c r="H6" s="576"/>
    </row>
    <row r="7" spans="1:69" s="135" customFormat="1" ht="27.65" customHeight="1" x14ac:dyDescent="0.3">
      <c r="B7" s="210" t="s">
        <v>279</v>
      </c>
      <c r="C7" s="576" t="s">
        <v>289</v>
      </c>
      <c r="D7" s="576"/>
      <c r="E7" s="576"/>
      <c r="F7" s="576"/>
      <c r="G7" s="576"/>
      <c r="H7" s="576"/>
    </row>
    <row r="8" spans="1:69" s="135" customFormat="1" ht="27.65" customHeight="1" x14ac:dyDescent="0.3">
      <c r="B8" s="210" t="s">
        <v>280</v>
      </c>
      <c r="C8" s="575" t="s">
        <v>281</v>
      </c>
      <c r="D8" s="575"/>
      <c r="E8" s="575" t="s">
        <v>282</v>
      </c>
      <c r="F8" s="575"/>
      <c r="G8" s="575" t="s">
        <v>283</v>
      </c>
      <c r="H8" s="575"/>
    </row>
    <row r="9" spans="1:69" s="135" customFormat="1" ht="27.65" customHeight="1" x14ac:dyDescent="0.3">
      <c r="B9" s="209" t="s">
        <v>655</v>
      </c>
      <c r="C9" s="597" t="s">
        <v>656</v>
      </c>
      <c r="D9" s="597"/>
      <c r="E9" s="597">
        <v>1</v>
      </c>
      <c r="F9" s="597"/>
      <c r="G9" s="597" t="s">
        <v>657</v>
      </c>
      <c r="H9" s="597"/>
    </row>
    <row r="10" spans="1:69" s="138" customFormat="1" thickBot="1" x14ac:dyDescent="0.35">
      <c r="B10" s="139"/>
      <c r="C10" s="140"/>
      <c r="D10" s="140"/>
      <c r="E10" s="140"/>
      <c r="AO10" s="140"/>
      <c r="AV10" s="141"/>
      <c r="BC10" s="140"/>
      <c r="BD10" s="140"/>
      <c r="BE10" s="140"/>
      <c r="BL10" s="142"/>
      <c r="BM10" s="143"/>
    </row>
    <row r="11" spans="1:69" s="138" customFormat="1" ht="62.15" customHeight="1" thickBot="1" x14ac:dyDescent="0.35">
      <c r="A11" s="144"/>
      <c r="B11" s="598" t="s">
        <v>288</v>
      </c>
      <c r="C11" s="599"/>
      <c r="D11" s="599"/>
      <c r="E11" s="599"/>
      <c r="F11" s="599"/>
      <c r="G11" s="599"/>
      <c r="H11" s="599"/>
      <c r="I11" s="599"/>
      <c r="J11" s="599"/>
      <c r="K11" s="599"/>
      <c r="L11" s="600"/>
      <c r="BC11" s="145"/>
    </row>
    <row r="12" spans="1:69" s="146" customFormat="1" ht="15" thickBot="1" x14ac:dyDescent="0.4">
      <c r="G12" s="147"/>
      <c r="H12" s="147"/>
      <c r="I12" s="147"/>
      <c r="J12" s="147"/>
    </row>
    <row r="13" spans="1:69" s="148" customFormat="1" ht="56.5" customHeight="1" thickBot="1" x14ac:dyDescent="0.4">
      <c r="A13" s="601" t="s">
        <v>35</v>
      </c>
      <c r="B13" s="602"/>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L13" s="603" t="s">
        <v>242</v>
      </c>
      <c r="AM13" s="604"/>
      <c r="AN13" s="604"/>
      <c r="AO13" s="604"/>
      <c r="AP13" s="604"/>
      <c r="AQ13" s="604"/>
      <c r="AR13" s="604"/>
      <c r="AS13" s="604"/>
      <c r="AT13" s="605"/>
      <c r="AU13" s="580" t="s">
        <v>36</v>
      </c>
      <c r="AV13" s="580"/>
      <c r="AW13" s="580"/>
      <c r="AX13" s="580"/>
      <c r="AY13" s="580"/>
      <c r="AZ13" s="580"/>
      <c r="BA13" s="580"/>
      <c r="BB13" s="581"/>
      <c r="BC13" s="149"/>
      <c r="BD13" s="149"/>
      <c r="BE13" s="150"/>
      <c r="BF13" s="584" t="s">
        <v>243</v>
      </c>
      <c r="BG13" s="585"/>
      <c r="BH13" s="585"/>
      <c r="BI13" s="585"/>
      <c r="BJ13" s="585"/>
      <c r="BK13" s="585"/>
      <c r="BL13" s="586"/>
      <c r="BM13" s="590" t="s">
        <v>286</v>
      </c>
      <c r="BN13" s="591"/>
      <c r="BO13" s="591"/>
      <c r="BP13" s="591"/>
      <c r="BQ13" s="591"/>
    </row>
    <row r="14" spans="1:69" s="148" customFormat="1" ht="56.5" customHeight="1" thickBot="1" x14ac:dyDescent="0.4">
      <c r="A14" s="152"/>
      <c r="B14" s="152"/>
      <c r="C14" s="152"/>
      <c r="D14" s="152"/>
      <c r="E14" s="152"/>
      <c r="F14" s="152"/>
      <c r="G14" s="152"/>
      <c r="H14" s="152"/>
      <c r="I14" s="152"/>
      <c r="J14" s="152"/>
      <c r="K14" s="152"/>
      <c r="L14" s="152"/>
      <c r="M14" s="594" t="s">
        <v>267</v>
      </c>
      <c r="N14" s="594"/>
      <c r="O14" s="594"/>
      <c r="P14" s="595" t="s">
        <v>198</v>
      </c>
      <c r="Q14" s="595"/>
      <c r="R14" s="595"/>
      <c r="S14" s="595"/>
      <c r="T14" s="595"/>
      <c r="U14" s="595"/>
      <c r="V14" s="595"/>
      <c r="W14" s="595"/>
      <c r="X14" s="595"/>
      <c r="Y14" s="595"/>
      <c r="Z14" s="595"/>
      <c r="AA14" s="595"/>
      <c r="AB14" s="595"/>
      <c r="AC14" s="595"/>
      <c r="AD14" s="595"/>
      <c r="AE14" s="595"/>
      <c r="AF14" s="595"/>
      <c r="AG14" s="595"/>
      <c r="AH14" s="595"/>
      <c r="AI14" s="595"/>
      <c r="AJ14" s="595"/>
      <c r="AK14" s="596"/>
      <c r="AL14" s="153"/>
      <c r="AM14" s="153"/>
      <c r="AN14" s="153"/>
      <c r="AO14" s="153"/>
      <c r="AP14" s="153"/>
      <c r="AQ14" s="151"/>
      <c r="AR14" s="151"/>
      <c r="AS14" s="153"/>
      <c r="AT14" s="153"/>
      <c r="AU14" s="582"/>
      <c r="AV14" s="582"/>
      <c r="AW14" s="582"/>
      <c r="AX14" s="582"/>
      <c r="AY14" s="582"/>
      <c r="AZ14" s="582"/>
      <c r="BA14" s="582"/>
      <c r="BB14" s="583"/>
      <c r="BC14" s="154"/>
      <c r="BD14" s="154"/>
      <c r="BE14" s="155"/>
      <c r="BF14" s="587"/>
      <c r="BG14" s="588"/>
      <c r="BH14" s="588"/>
      <c r="BI14" s="588"/>
      <c r="BJ14" s="588"/>
      <c r="BK14" s="588"/>
      <c r="BL14" s="589"/>
      <c r="BM14" s="592"/>
      <c r="BN14" s="593"/>
      <c r="BO14" s="593"/>
      <c r="BP14" s="593"/>
      <c r="BQ14" s="593"/>
    </row>
    <row r="15" spans="1:69" s="170" customFormat="1" ht="93.65" customHeight="1" x14ac:dyDescent="0.35">
      <c r="A15" s="156" t="s">
        <v>37</v>
      </c>
      <c r="B15" s="157" t="s">
        <v>145</v>
      </c>
      <c r="C15" s="157" t="s">
        <v>38</v>
      </c>
      <c r="D15" s="157" t="s">
        <v>82</v>
      </c>
      <c r="E15" s="157" t="s">
        <v>272</v>
      </c>
      <c r="F15" s="157" t="s">
        <v>40</v>
      </c>
      <c r="G15" s="157" t="s">
        <v>68</v>
      </c>
      <c r="H15" s="157" t="s">
        <v>237</v>
      </c>
      <c r="I15" s="157" t="s">
        <v>238</v>
      </c>
      <c r="J15" s="157" t="s">
        <v>266</v>
      </c>
      <c r="K15" s="157" t="s">
        <v>42</v>
      </c>
      <c r="L15" s="157" t="s">
        <v>39</v>
      </c>
      <c r="M15" s="158" t="s">
        <v>146</v>
      </c>
      <c r="N15" s="159" t="s">
        <v>123</v>
      </c>
      <c r="O15" s="159" t="s">
        <v>124</v>
      </c>
      <c r="P15" s="160" t="s">
        <v>199</v>
      </c>
      <c r="Q15" s="160" t="s">
        <v>161</v>
      </c>
      <c r="R15" s="160" t="s">
        <v>157</v>
      </c>
      <c r="S15" s="160" t="s">
        <v>160</v>
      </c>
      <c r="T15" s="160" t="s">
        <v>158</v>
      </c>
      <c r="U15" s="160" t="s">
        <v>159</v>
      </c>
      <c r="V15" s="160" t="s">
        <v>162</v>
      </c>
      <c r="W15" s="160" t="s">
        <v>200</v>
      </c>
      <c r="X15" s="160" t="s">
        <v>171</v>
      </c>
      <c r="Y15" s="160" t="s">
        <v>172</v>
      </c>
      <c r="Z15" s="160" t="s">
        <v>173</v>
      </c>
      <c r="AA15" s="160" t="s">
        <v>174</v>
      </c>
      <c r="AB15" s="160" t="s">
        <v>175</v>
      </c>
      <c r="AC15" s="160" t="s">
        <v>176</v>
      </c>
      <c r="AD15" s="160" t="s">
        <v>177</v>
      </c>
      <c r="AE15" s="160" t="s">
        <v>178</v>
      </c>
      <c r="AF15" s="160" t="s">
        <v>179</v>
      </c>
      <c r="AG15" s="160" t="s">
        <v>180</v>
      </c>
      <c r="AH15" s="160" t="s">
        <v>181</v>
      </c>
      <c r="AI15" s="656" t="s">
        <v>170</v>
      </c>
      <c r="AJ15" s="657"/>
      <c r="AK15" s="658"/>
      <c r="AL15" s="161" t="s">
        <v>270</v>
      </c>
      <c r="AM15" s="161" t="s">
        <v>271</v>
      </c>
      <c r="AN15" s="161" t="s">
        <v>269</v>
      </c>
      <c r="AO15" s="659" t="s">
        <v>65</v>
      </c>
      <c r="AP15" s="659"/>
      <c r="AQ15" s="659" t="s">
        <v>41</v>
      </c>
      <c r="AR15" s="659"/>
      <c r="AS15" s="161" t="s">
        <v>43</v>
      </c>
      <c r="AT15" s="161" t="s">
        <v>135</v>
      </c>
      <c r="AU15" s="162" t="s">
        <v>45</v>
      </c>
      <c r="AV15" s="163" t="s">
        <v>46</v>
      </c>
      <c r="AW15" s="163" t="s">
        <v>83</v>
      </c>
      <c r="AX15" s="163" t="s">
        <v>47</v>
      </c>
      <c r="AY15" s="163" t="s">
        <v>48</v>
      </c>
      <c r="AZ15" s="163" t="s">
        <v>84</v>
      </c>
      <c r="BA15" s="163" t="s">
        <v>147</v>
      </c>
      <c r="BB15" s="163" t="s">
        <v>49</v>
      </c>
      <c r="BC15" s="164" t="s">
        <v>94</v>
      </c>
      <c r="BD15" s="164" t="s">
        <v>95</v>
      </c>
      <c r="BE15" s="165" t="s">
        <v>96</v>
      </c>
      <c r="BF15" s="660" t="s">
        <v>65</v>
      </c>
      <c r="BG15" s="661"/>
      <c r="BH15" s="661" t="s">
        <v>41</v>
      </c>
      <c r="BI15" s="661"/>
      <c r="BJ15" s="161" t="s">
        <v>44</v>
      </c>
      <c r="BK15" s="161" t="s">
        <v>136</v>
      </c>
      <c r="BL15" s="166" t="s">
        <v>228</v>
      </c>
      <c r="BM15" s="167" t="s">
        <v>287</v>
      </c>
      <c r="BN15" s="168" t="s">
        <v>148</v>
      </c>
      <c r="BO15" s="168" t="s">
        <v>149</v>
      </c>
      <c r="BP15" s="168" t="s">
        <v>150</v>
      </c>
      <c r="BQ15" s="169" t="s">
        <v>151</v>
      </c>
    </row>
    <row r="16" spans="1:69" s="170" customFormat="1" ht="13" customHeight="1" thickBot="1" x14ac:dyDescent="0.4">
      <c r="A16" s="171"/>
      <c r="B16" s="172"/>
      <c r="C16" s="172"/>
      <c r="D16" s="172"/>
      <c r="E16" s="172"/>
      <c r="F16" s="172"/>
      <c r="G16" s="172"/>
      <c r="H16" s="172"/>
      <c r="I16" s="172"/>
      <c r="J16" s="172"/>
      <c r="K16" s="172"/>
      <c r="L16" s="172"/>
      <c r="M16" s="158"/>
      <c r="N16" s="159"/>
      <c r="O16" s="159"/>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73"/>
      <c r="AM16" s="173"/>
      <c r="AN16" s="173"/>
      <c r="AO16" s="174"/>
      <c r="AP16" s="175"/>
      <c r="AQ16" s="174"/>
      <c r="AR16" s="175"/>
      <c r="AS16" s="173"/>
      <c r="AT16" s="173"/>
      <c r="AU16" s="176"/>
      <c r="AV16" s="177"/>
      <c r="AW16" s="177"/>
      <c r="AX16" s="177"/>
      <c r="AY16" s="177"/>
      <c r="AZ16" s="177"/>
      <c r="BA16" s="177"/>
      <c r="BB16" s="177"/>
      <c r="BC16" s="164"/>
      <c r="BD16" s="164"/>
      <c r="BE16" s="165"/>
      <c r="BF16" s="178"/>
      <c r="BG16" s="179"/>
      <c r="BH16" s="180"/>
      <c r="BI16" s="179"/>
      <c r="BJ16" s="173"/>
      <c r="BK16" s="173"/>
      <c r="BL16" s="181"/>
      <c r="BM16" s="182"/>
      <c r="BN16" s="183"/>
      <c r="BO16" s="183"/>
      <c r="BP16" s="183"/>
      <c r="BQ16" s="184"/>
    </row>
    <row r="17" spans="1:69" s="138" customFormat="1" ht="186.65" customHeight="1" x14ac:dyDescent="0.3">
      <c r="A17" s="496">
        <v>1</v>
      </c>
      <c r="B17" s="497" t="s">
        <v>276</v>
      </c>
      <c r="C17" s="498" t="s">
        <v>143</v>
      </c>
      <c r="D17" s="499" t="s">
        <v>188</v>
      </c>
      <c r="E17" s="498" t="s">
        <v>126</v>
      </c>
      <c r="F17" s="495" t="s">
        <v>1</v>
      </c>
      <c r="G17" s="495" t="s">
        <v>70</v>
      </c>
      <c r="H17" s="500" t="s">
        <v>305</v>
      </c>
      <c r="I17" s="500" t="s">
        <v>303</v>
      </c>
      <c r="J17" s="500" t="s">
        <v>304</v>
      </c>
      <c r="K17" s="501" t="str">
        <f>CONCATENATE(H17," ",I17," ",J17)</f>
        <v>Posibilidad de afectación reputacional por el incumplimiento en las actividades del plan estratégico de talento humano debido a fallas en la ejecución del plan</v>
      </c>
      <c r="L17" s="495" t="s">
        <v>0</v>
      </c>
      <c r="M17" s="495" t="s">
        <v>125</v>
      </c>
      <c r="N17" s="495" t="s">
        <v>125</v>
      </c>
      <c r="O17" s="495" t="s">
        <v>79</v>
      </c>
      <c r="P17" s="495"/>
      <c r="Q17" s="495"/>
      <c r="R17" s="495"/>
      <c r="S17" s="495"/>
      <c r="T17" s="495"/>
      <c r="U17" s="495"/>
      <c r="V17" s="495"/>
      <c r="W17" s="495"/>
      <c r="X17" s="495"/>
      <c r="Y17" s="495"/>
      <c r="Z17" s="495"/>
      <c r="AA17" s="495"/>
      <c r="AB17" s="495"/>
      <c r="AC17" s="495"/>
      <c r="AD17" s="495"/>
      <c r="AE17" s="495"/>
      <c r="AF17" s="495"/>
      <c r="AG17" s="495"/>
      <c r="AH17" s="495"/>
      <c r="AI17" s="489">
        <f>COUNTIF(P17:AH20,"Si")</f>
        <v>0</v>
      </c>
      <c r="AJ17" s="490">
        <f>IF((COUNTIF(O17:AH20,"Si"))&lt;=0,0,(IF((COUNTIF(O17:AH20,"Si"))&lt;=5,3,(IF(COUNTIF(O17:AH20,"Si")&lt;=11,4,5)))))</f>
        <v>0</v>
      </c>
      <c r="AK17" s="490">
        <f>IF((COUNTIF(O17:AH20,"Si"))&lt;=0,0,(IF((COUNTIF(O17:AH20,"Si"))&lt;=5,"MODERADO",(IF(COUNTIF(O17:AH20,"Si")&lt;=11,"ALTO","EXTREMO")))))</f>
        <v>0</v>
      </c>
      <c r="AL17" s="489">
        <v>50</v>
      </c>
      <c r="AM17" s="489"/>
      <c r="AN17" s="489" t="str">
        <f>IF(AM17="Rara vez",1,(IF(AM17="Improbable",2,(IF(AM17="Posible",3,IF(AM17="Probable",4,IF(AM17="Seguro",5,"Revisar")))))))</f>
        <v>Revisar</v>
      </c>
      <c r="AO17" s="491">
        <f>IF(E17="Corrupción",AN17,IF(AL17&lt;=2,1,IF(AL17&lt;=24,2,IF(AL17&lt;=500,3,IF(AL17&lt;=5000,4,IF(AL17&gt;5000,5,"Revisar"))))))</f>
        <v>3</v>
      </c>
      <c r="AP17" s="491" t="str">
        <f>IF(E17="Corrupción",(IF(AO17=1,"Rara Vez",IF(AO17=2,"Improbable",IF(AO17=3,"Posible",IF(AO17=4,"Probable",IF(AO17=5,"Seguro","Revisar")))))),IF(AO17=1,"Muy Baja",IF(AO17=2,"Baja",IF(AO17=3,"Media",IF(AO17=4,"Alta","Muy Alta")))))</f>
        <v>Media</v>
      </c>
      <c r="AQ17" s="491">
        <f>IF(E17="Corrupción",AJ17,(ROUND(((VLOOKUP(M17,Datos!$B$25:$C$29,2,FALSE)*Datos!$B$32)+(VLOOKUP(N17,Datos!$B$25:$C$29,2,FALSE)*Datos!$C$32)+(VLOOKUP(O17,Datos!$B$25:$C$29,2,FALSE)*Datos!$D$32))*5,0)))</f>
        <v>2</v>
      </c>
      <c r="AR17" s="492" t="str">
        <f>IF(AQ17=1,"Insignificante",IF(AQ17=2,"Menor",IF(AQ17=3,"Moderado",IF(AQ17=4,"Mayor","Catastrófico"))))</f>
        <v>Menor</v>
      </c>
      <c r="AS17" s="493">
        <f>_xlfn.NUMBERVALUE(CONCATENATE(AO17,AQ17),"##")</f>
        <v>32</v>
      </c>
      <c r="AT17" s="494" t="str">
        <f>VLOOKUP(AS17,Datos!$I$37:$J$61,2,FALSE)</f>
        <v>MODERADO</v>
      </c>
      <c r="AU17" s="186" t="s">
        <v>312</v>
      </c>
      <c r="AV17" s="187" t="s">
        <v>290</v>
      </c>
      <c r="AW17" s="187" t="s">
        <v>291</v>
      </c>
      <c r="AX17" s="188" t="s">
        <v>12</v>
      </c>
      <c r="AY17" s="188" t="s">
        <v>5</v>
      </c>
      <c r="AZ17" s="188" t="s">
        <v>3</v>
      </c>
      <c r="BA17" s="188" t="s">
        <v>26</v>
      </c>
      <c r="BB17" s="185" t="s">
        <v>7</v>
      </c>
      <c r="BC17" s="145">
        <f>IF(AX17=Datos!$C$63,Datos!$C$73,IF(AX17=Datos!$C$64,Datos!$C$74,IF(AX17=Datos!$C$65,Datos!$C$75,"Revisar")))+IF(AY17=Datos!$D$63,Datos!$D$73,IF(AY17=Datos!$D$64,Datos!$D$74,"Revisar"))+IF(AZ17=Datos!$E$63,Datos!$E$73,IF(AZ17=Datos!$E$64,Datos!$E$74,"Revisar"))+IF(BB17=Datos!$G$63,Datos!$G$73,IF(BB17=Datos!$G$64,Datos!$G$74,IF(BB17=Datos!$G$65,Datos!$G$75,"Revisar")))</f>
        <v>0.54999999999999993</v>
      </c>
      <c r="BD17" s="145">
        <f>IF(AX17=Datos!$C$65,BC17,0)</f>
        <v>0</v>
      </c>
      <c r="BE17" s="145">
        <f>IF(OR(AX17=Datos!$C$63,AX17=Datos!$C$64),BC17,0)</f>
        <v>0.54999999999999993</v>
      </c>
      <c r="BF17" s="447">
        <f>IF(ROUND(AO17-SUM(BE17:BE20),0)&lt;=0,1,ROUND(AO17-SUM(BE17:BE20),0))</f>
        <v>2</v>
      </c>
      <c r="BG17" s="491" t="str">
        <f>IF(E17="Corrupción",(IF(BF17=1,"Rara Vez",IF(BF17=2,"Improbable",IF(BF17=3,"Posible",IF(BF17=4,"Probable","Seguro"))))),IF(BF17=1,"Muy Baja",IF(BF17=2,"Baja",IF(BF17=3,"Media",IF(BF17=4,"Alta","Muy Alta")))))</f>
        <v>Baja</v>
      </c>
      <c r="BH17" s="447">
        <f>ROUND(AQ17-SUM(BD17:BD20),0)</f>
        <v>2</v>
      </c>
      <c r="BI17" s="447" t="str">
        <f>IF(BH17=1,"Insignificante",IF(BH17=2,"Menor",IF(BH17=3,"Moderado",IF(BH17=4,"Mayor","Catastrófico"))))</f>
        <v>Menor</v>
      </c>
      <c r="BJ17" s="450">
        <f>_xlfn.NUMBERVALUE(CONCATENATE(BF17,BH17),"##")</f>
        <v>22</v>
      </c>
      <c r="BK17" s="453" t="str">
        <f>+VLOOKUP(BJ17,Datos!$I$37:$J$65,2,FALSE)</f>
        <v>MODERADO</v>
      </c>
      <c r="BL17" s="456" t="s">
        <v>236</v>
      </c>
      <c r="BM17" s="189" t="s">
        <v>313</v>
      </c>
      <c r="BN17" s="185" t="s">
        <v>290</v>
      </c>
      <c r="BO17" s="222">
        <v>45870</v>
      </c>
      <c r="BP17" s="222">
        <v>46022</v>
      </c>
      <c r="BQ17" s="190" t="s">
        <v>306</v>
      </c>
    </row>
    <row r="18" spans="1:69" ht="15.5" x14ac:dyDescent="0.35">
      <c r="A18" s="476"/>
      <c r="B18" s="479"/>
      <c r="C18" s="457"/>
      <c r="D18" s="482"/>
      <c r="E18" s="457"/>
      <c r="F18" s="460"/>
      <c r="G18" s="460"/>
      <c r="H18" s="484"/>
      <c r="I18" s="484"/>
      <c r="J18" s="484"/>
      <c r="K18" s="487"/>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3"/>
      <c r="AJ18" s="466"/>
      <c r="AK18" s="466"/>
      <c r="AL18" s="463"/>
      <c r="AM18" s="463"/>
      <c r="AN18" s="463"/>
      <c r="AO18" s="448"/>
      <c r="AP18" s="448"/>
      <c r="AQ18" s="448"/>
      <c r="AR18" s="468"/>
      <c r="AS18" s="470"/>
      <c r="AT18" s="473"/>
      <c r="AU18" s="219"/>
      <c r="AV18" s="193"/>
      <c r="AW18" s="193"/>
      <c r="AX18" s="194"/>
      <c r="AY18" s="194"/>
      <c r="AZ18" s="194"/>
      <c r="BA18" s="194"/>
      <c r="BB18" s="191"/>
      <c r="BC18" s="195" t="e">
        <f>IF(AX18=Datos!$C$63,Datos!$C$73,IF(AX18=Datos!$C$64,Datos!$C$74,IF(AX18=Datos!$C$65,Datos!$C$75,"Revisar")))+IF(AY18=Datos!$D$63,Datos!$D$73,IF(AY18=Datos!$D$64,Datos!$D$74,"Revisar"))+IF(AZ18=Datos!$E$63,Datos!$E$73,IF(AZ18=Datos!$E$64,Datos!$E$74,"Revisar"))+IF(BB18=Datos!$G$63,Datos!$G$73,IF(BB18=Datos!$G$64,Datos!$G$74,IF(BB18=Datos!$G$65,Datos!$G$75,"Revisar")))</f>
        <v>#VALUE!</v>
      </c>
      <c r="BD18" s="195">
        <f>IF(AX18=Datos!$C$65,BC18,0)</f>
        <v>0</v>
      </c>
      <c r="BE18" s="195">
        <f>IF(OR(AX18=Datos!$C$63,AX18=Datos!$C$64),BC18,0)</f>
        <v>0</v>
      </c>
      <c r="BF18" s="448"/>
      <c r="BG18" s="448"/>
      <c r="BH18" s="448"/>
      <c r="BI18" s="448"/>
      <c r="BJ18" s="451"/>
      <c r="BK18" s="454"/>
      <c r="BL18" s="457"/>
      <c r="BM18" s="196"/>
      <c r="BN18" s="191"/>
      <c r="BO18" s="191"/>
      <c r="BP18" s="191"/>
      <c r="BQ18" s="197"/>
    </row>
    <row r="19" spans="1:69" ht="15.5" x14ac:dyDescent="0.35">
      <c r="A19" s="476"/>
      <c r="B19" s="479"/>
      <c r="C19" s="457"/>
      <c r="D19" s="482"/>
      <c r="E19" s="457"/>
      <c r="F19" s="460"/>
      <c r="G19" s="460"/>
      <c r="H19" s="484"/>
      <c r="I19" s="484"/>
      <c r="J19" s="484"/>
      <c r="K19" s="487"/>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3"/>
      <c r="AJ19" s="466"/>
      <c r="AK19" s="466"/>
      <c r="AL19" s="463"/>
      <c r="AM19" s="463"/>
      <c r="AN19" s="463"/>
      <c r="AO19" s="448"/>
      <c r="AP19" s="448"/>
      <c r="AQ19" s="448"/>
      <c r="AR19" s="468"/>
      <c r="AS19" s="470"/>
      <c r="AT19" s="473"/>
      <c r="AU19" s="192"/>
      <c r="AV19" s="193"/>
      <c r="AW19" s="193"/>
      <c r="AX19" s="194"/>
      <c r="AY19" s="194"/>
      <c r="AZ19" s="194"/>
      <c r="BA19" s="194"/>
      <c r="BB19" s="191"/>
      <c r="BC19" s="195" t="e">
        <f>IF(AX19=Datos!$C$63,Datos!$C$73,IF(AX19=Datos!$C$64,Datos!$C$74,IF(AX19=Datos!$C$65,Datos!$C$75,"Revisar")))+IF(AY19=Datos!$D$63,Datos!$D$73,IF(AY19=Datos!$D$64,Datos!$D$74,"Revisar"))+IF(AZ19=Datos!$E$63,Datos!$E$73,IF(AZ19=Datos!$E$64,Datos!$E$74,"Revisar"))+IF(BB19=Datos!$G$63,Datos!$G$73,IF(BB19=Datos!$G$64,Datos!$G$74,IF(BB19=Datos!$G$65,Datos!$G$75,"Revisar")))</f>
        <v>#VALUE!</v>
      </c>
      <c r="BD19" s="195">
        <f>IF(AX19=Datos!$C$65,BC19,0)</f>
        <v>0</v>
      </c>
      <c r="BE19" s="195">
        <f>IF(OR(AX19=Datos!$C$63,AX19=Datos!$C$64),BC19,0)</f>
        <v>0</v>
      </c>
      <c r="BF19" s="448"/>
      <c r="BG19" s="448"/>
      <c r="BH19" s="448"/>
      <c r="BI19" s="448"/>
      <c r="BJ19" s="451"/>
      <c r="BK19" s="454"/>
      <c r="BL19" s="457"/>
      <c r="BM19" s="200"/>
      <c r="BN19" s="200"/>
      <c r="BO19" s="200"/>
      <c r="BP19" s="200"/>
      <c r="BQ19" s="201"/>
    </row>
    <row r="20" spans="1:69" ht="16" thickBot="1" x14ac:dyDescent="0.4">
      <c r="A20" s="563"/>
      <c r="B20" s="564"/>
      <c r="C20" s="547"/>
      <c r="D20" s="565"/>
      <c r="E20" s="547"/>
      <c r="F20" s="566"/>
      <c r="G20" s="566"/>
      <c r="H20" s="484"/>
      <c r="I20" s="484"/>
      <c r="J20" s="484"/>
      <c r="K20" s="568"/>
      <c r="L20" s="566"/>
      <c r="M20" s="566"/>
      <c r="N20" s="566"/>
      <c r="O20" s="566"/>
      <c r="P20" s="566"/>
      <c r="Q20" s="566"/>
      <c r="R20" s="566"/>
      <c r="S20" s="566"/>
      <c r="T20" s="566"/>
      <c r="U20" s="566"/>
      <c r="V20" s="566"/>
      <c r="W20" s="566"/>
      <c r="X20" s="566"/>
      <c r="Y20" s="566"/>
      <c r="Z20" s="566"/>
      <c r="AA20" s="566"/>
      <c r="AB20" s="566"/>
      <c r="AC20" s="566"/>
      <c r="AD20" s="566"/>
      <c r="AE20" s="566"/>
      <c r="AF20" s="566"/>
      <c r="AG20" s="566"/>
      <c r="AH20" s="566"/>
      <c r="AI20" s="542"/>
      <c r="AJ20" s="654"/>
      <c r="AK20" s="654"/>
      <c r="AL20" s="542"/>
      <c r="AM20" s="542"/>
      <c r="AN20" s="542"/>
      <c r="AO20" s="543"/>
      <c r="AP20" s="543"/>
      <c r="AQ20" s="543"/>
      <c r="AR20" s="468"/>
      <c r="AS20" s="470"/>
      <c r="AT20" s="544"/>
      <c r="AU20" s="225"/>
      <c r="AV20" s="226"/>
      <c r="AW20" s="226"/>
      <c r="AX20" s="221"/>
      <c r="AY20" s="221"/>
      <c r="AZ20" s="221"/>
      <c r="BA20" s="221"/>
      <c r="BB20" s="220"/>
      <c r="BC20" s="211" t="e">
        <f>IF(AX20=Datos!$C$63,Datos!$C$73,IF(AX20=Datos!$C$64,Datos!$C$74,IF(AX20=Datos!$C$65,Datos!$C$75,"Revisar")))+IF(AY20=Datos!$D$63,Datos!$D$73,IF(AY20=Datos!$D$64,Datos!$D$74,"Revisar"))+IF(AZ20=Datos!$E$63,Datos!$E$73,IF(AZ20=Datos!$E$64,Datos!$E$74,"Revisar"))+IF(BB20=Datos!$G$63,Datos!$G$73,IF(BB20=Datos!$G$64,Datos!$G$74,IF(BB20=Datos!$G$65,Datos!$G$75,"Revisar")))</f>
        <v>#VALUE!</v>
      </c>
      <c r="BD20" s="211">
        <f>IF(AX20=Datos!$C$65,BC20,0)</f>
        <v>0</v>
      </c>
      <c r="BE20" s="211">
        <f>IF(OR(AX20=Datos!$C$63,AX20=Datos!$C$64),BC20,0)</f>
        <v>0</v>
      </c>
      <c r="BF20" s="543"/>
      <c r="BG20" s="543"/>
      <c r="BH20" s="543"/>
      <c r="BI20" s="543"/>
      <c r="BJ20" s="545"/>
      <c r="BK20" s="546"/>
      <c r="BL20" s="547"/>
      <c r="BM20" s="212"/>
      <c r="BN20" s="212"/>
      <c r="BO20" s="212"/>
      <c r="BP20" s="212"/>
      <c r="BQ20" s="213"/>
    </row>
    <row r="21" spans="1:69" s="138" customFormat="1" ht="186" x14ac:dyDescent="0.3">
      <c r="A21" s="496">
        <v>2</v>
      </c>
      <c r="B21" s="497" t="s">
        <v>276</v>
      </c>
      <c r="C21" s="498" t="s">
        <v>143</v>
      </c>
      <c r="D21" s="499" t="s">
        <v>188</v>
      </c>
      <c r="E21" s="498" t="s">
        <v>126</v>
      </c>
      <c r="F21" s="495" t="s">
        <v>1</v>
      </c>
      <c r="G21" s="495" t="s">
        <v>70</v>
      </c>
      <c r="H21" s="495" t="s">
        <v>307</v>
      </c>
      <c r="I21" s="495" t="s">
        <v>296</v>
      </c>
      <c r="J21" s="495" t="s">
        <v>297</v>
      </c>
      <c r="K21" s="501" t="str">
        <f>CONCATENATE(H21," ",I21," ",J21)</f>
        <v>Posibilidad de afectación operacional por la ocurrencia de accidentes y/o enfermedades laborales  debido a la falta de ejecución del SGSST</v>
      </c>
      <c r="L21" s="495" t="s">
        <v>0</v>
      </c>
      <c r="M21" s="495" t="s">
        <v>79</v>
      </c>
      <c r="N21" s="495" t="s">
        <v>79</v>
      </c>
      <c r="O21" s="495" t="s">
        <v>79</v>
      </c>
      <c r="P21" s="495"/>
      <c r="Q21" s="495"/>
      <c r="R21" s="495"/>
      <c r="S21" s="495"/>
      <c r="T21" s="495"/>
      <c r="U21" s="495"/>
      <c r="V21" s="495"/>
      <c r="W21" s="495"/>
      <c r="X21" s="495"/>
      <c r="Y21" s="495"/>
      <c r="Z21" s="495"/>
      <c r="AA21" s="495"/>
      <c r="AB21" s="495"/>
      <c r="AC21" s="495"/>
      <c r="AD21" s="495"/>
      <c r="AE21" s="495"/>
      <c r="AF21" s="495"/>
      <c r="AG21" s="495"/>
      <c r="AH21" s="495"/>
      <c r="AI21" s="489">
        <f>COUNTIF(P21:AH24,"Si")</f>
        <v>0</v>
      </c>
      <c r="AJ21" s="490">
        <f>IF((COUNTIF(O21:AH24,"Si"))&lt;=0,0,(IF((COUNTIF(O21:AH24,"Si"))&lt;=5,3,(IF(COUNTIF(O21:AH24,"Si")&lt;=11,4,5)))))</f>
        <v>0</v>
      </c>
      <c r="AK21" s="490">
        <f>IF((COUNTIF(O21:AH24,"Si"))&lt;=0,0,(IF((COUNTIF(O21:AH24,"Si"))&lt;=5,"MODERADO",(IF(COUNTIF(O21:AH24,"Si")&lt;=11,"ALTO","EXTREMO")))))</f>
        <v>0</v>
      </c>
      <c r="AL21" s="489">
        <v>60</v>
      </c>
      <c r="AM21" s="489"/>
      <c r="AN21" s="489" t="str">
        <f t="shared" ref="AN21" si="0">IF(AM21="Rara vez",1,(IF(AM21="Improbable",2,(IF(AM21="Posible",3,IF(AM21="Probable",4,IF(AM21="Seguro",5,"Revisar")))))))</f>
        <v>Revisar</v>
      </c>
      <c r="AO21" s="491">
        <f t="shared" ref="AO21" si="1">IF(E21="Corrupción",AN21,IF(AL21&lt;=2,1,IF(AL21&lt;=24,2,IF(AL21&lt;=500,3,IF(AL21&lt;=5000,4,IF(AL21&gt;5000,5,"Revisar"))))))</f>
        <v>3</v>
      </c>
      <c r="AP21" s="491" t="str">
        <f t="shared" ref="AP21" si="2">IF(E21="Corrupción",(IF(AO21=1,"Rara Vez",IF(AO21=2,"Improbable",IF(AO21=3,"Posible",IF(AO21=4,"Probable",IF(AO21=5,"Seguro","Revisar")))))),IF(AO21=1,"Muy Baja",IF(AO21=2,"Baja",IF(AO21=3,"Media",IF(AO21=4,"Alta","Muy Alta")))))</f>
        <v>Media</v>
      </c>
      <c r="AQ21" s="491">
        <f>IF(E21="Corrupción",AJ21,(ROUND(((VLOOKUP(M21,Datos!$B$25:$C$29,2,FALSE)*Datos!$B$32)+(VLOOKUP(N21,Datos!$B$25:$C$29,2,FALSE)*Datos!$C$32)+(VLOOKUP(O21,Datos!$B$25:$C$29,2,FALSE)*Datos!$D$32))*5,0)))</f>
        <v>3</v>
      </c>
      <c r="AR21" s="491" t="str">
        <f>IF(AQ21=1,"Insignificante",IF(AQ21=2,"Menor",IF(AQ21=3,"Moderado",IF(AQ21=4,"Mayor","Catastrófico"))))</f>
        <v>Moderado</v>
      </c>
      <c r="AS21" s="502">
        <f>_xlfn.NUMBERVALUE(CONCATENATE(AO21,AQ21),"##")</f>
        <v>33</v>
      </c>
      <c r="AT21" s="494" t="str">
        <f>VLOOKUP(AS21,Datos!$I$37:$J$61,2,FALSE)</f>
        <v>MODERADO</v>
      </c>
      <c r="AU21" s="186" t="s">
        <v>317</v>
      </c>
      <c r="AV21" s="187" t="s">
        <v>292</v>
      </c>
      <c r="AW21" s="187" t="s">
        <v>298</v>
      </c>
      <c r="AX21" s="188" t="s">
        <v>12</v>
      </c>
      <c r="AY21" s="188" t="s">
        <v>5</v>
      </c>
      <c r="AZ21" s="188" t="s">
        <v>3</v>
      </c>
      <c r="BA21" s="188" t="s">
        <v>26</v>
      </c>
      <c r="BB21" s="185" t="s">
        <v>7</v>
      </c>
      <c r="BC21" s="145">
        <f>IF(AX21=Datos!$C$63,Datos!$C$73,IF(AX21=Datos!$C$64,Datos!$C$74,IF(AX21=Datos!$C$65,Datos!$C$75,"Revisar")))+IF(AY21=Datos!$D$63,Datos!$D$73,IF(AY21=Datos!$D$64,Datos!$D$74,"Revisar"))+IF(AZ21=Datos!$E$63,Datos!$E$73,IF(AZ21=Datos!$E$64,Datos!$E$74,"Revisar"))+IF(BB21=Datos!$G$63,Datos!$G$73,IF(BB21=Datos!$G$64,Datos!$G$74,IF(BB21=Datos!$G$65,Datos!$G$75,"Revisar")))</f>
        <v>0.54999999999999993</v>
      </c>
      <c r="BD21" s="145">
        <f>IF(AX21=Datos!$C$65,BC21,0)</f>
        <v>0</v>
      </c>
      <c r="BE21" s="145">
        <f>IF(OR(AX21=Datos!$C$63,AX21=Datos!$C$64),BC21,0)</f>
        <v>0.54999999999999993</v>
      </c>
      <c r="BF21" s="491">
        <f>IF(ROUND(AO21-SUM(BE21:BE24),0)&lt;=0,1,ROUND(AO21-SUM(BE21:BE24),0))</f>
        <v>2</v>
      </c>
      <c r="BG21" s="491" t="str">
        <f>IF(E21="Corrupción",(IF(BF21=1,"Rara Vez",IF(BF21=2,"Improbable",IF(BF21=3,"Posible",IF(BF21=4,"Probable","Seguro"))))),IF(BF21=1,"Muy Baja",IF(BF21=2,"Baja",IF(BF21=3,"Media",IF(BF21=4,"Alta","Muy Alta")))))</f>
        <v>Baja</v>
      </c>
      <c r="BH21" s="491">
        <f>ROUND(AQ21-SUM(BD21:BD24),0)</f>
        <v>2</v>
      </c>
      <c r="BI21" s="491" t="str">
        <f>IF(BH21=1,"Insignificante",IF(BH21=2,"Menor",IF(BH21=3,"Moderado",IF(BH21=4,"Mayor","Catastrófico"))))</f>
        <v>Menor</v>
      </c>
      <c r="BJ21" s="505">
        <f>_xlfn.NUMBERVALUE(CONCATENATE(BF21,BH21),"##")</f>
        <v>22</v>
      </c>
      <c r="BK21" s="506" t="str">
        <f>+VLOOKUP(BJ21,Datos!$I$37:$J$65,2,FALSE)</f>
        <v>MODERADO</v>
      </c>
      <c r="BL21" s="498" t="s">
        <v>236</v>
      </c>
      <c r="BM21" s="189" t="s">
        <v>314</v>
      </c>
      <c r="BN21" s="185" t="s">
        <v>290</v>
      </c>
      <c r="BO21" s="222">
        <v>45870</v>
      </c>
      <c r="BP21" s="222">
        <v>46022</v>
      </c>
      <c r="BQ21" s="190" t="s">
        <v>306</v>
      </c>
    </row>
    <row r="22" spans="1:69" ht="165" customHeight="1" x14ac:dyDescent="0.35">
      <c r="A22" s="476"/>
      <c r="B22" s="479"/>
      <c r="C22" s="457"/>
      <c r="D22" s="482"/>
      <c r="E22" s="457"/>
      <c r="F22" s="460"/>
      <c r="G22" s="460"/>
      <c r="H22" s="460"/>
      <c r="I22" s="460"/>
      <c r="J22" s="460"/>
      <c r="K22" s="487"/>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3"/>
      <c r="AJ22" s="466"/>
      <c r="AK22" s="466"/>
      <c r="AL22" s="463"/>
      <c r="AM22" s="463"/>
      <c r="AN22" s="463"/>
      <c r="AO22" s="448"/>
      <c r="AP22" s="448"/>
      <c r="AQ22" s="448"/>
      <c r="AR22" s="448"/>
      <c r="AS22" s="503"/>
      <c r="AT22" s="473"/>
      <c r="AU22" s="192" t="s">
        <v>318</v>
      </c>
      <c r="AV22" s="193" t="s">
        <v>293</v>
      </c>
      <c r="AW22" s="193" t="s">
        <v>294</v>
      </c>
      <c r="AX22" s="194" t="s">
        <v>20</v>
      </c>
      <c r="AY22" s="194" t="s">
        <v>5</v>
      </c>
      <c r="AZ22" s="194" t="s">
        <v>3</v>
      </c>
      <c r="BA22" s="194" t="s">
        <v>26</v>
      </c>
      <c r="BB22" s="191" t="s">
        <v>7</v>
      </c>
      <c r="BC22" s="195">
        <f>IF(AX22=Datos!$C$63,Datos!$C$73,IF(AX22=Datos!$C$64,Datos!$C$74,IF(AX22=Datos!$C$65,Datos!$C$75,"Revisar")))+IF(AY22=Datos!$D$63,Datos!$D$73,IF(AY22=Datos!$D$64,Datos!$D$74,"Revisar"))+IF(AZ22=Datos!$E$63,Datos!$E$73,IF(AZ22=Datos!$E$64,Datos!$E$74,"Revisar"))+IF(BB22=Datos!$G$63,Datos!$G$73,IF(BB22=Datos!$G$64,Datos!$G$74,IF(BB22=Datos!$G$65,Datos!$G$75,"Revisar")))</f>
        <v>0.5</v>
      </c>
      <c r="BD22" s="195">
        <f>IF(AX22=Datos!$C$65,BC22,0)</f>
        <v>0.5</v>
      </c>
      <c r="BE22" s="195">
        <f>IF(OR(AX22=Datos!$C$63,AX22=Datos!$C$64),BC22,0)</f>
        <v>0</v>
      </c>
      <c r="BF22" s="448"/>
      <c r="BG22" s="448"/>
      <c r="BH22" s="448"/>
      <c r="BI22" s="448"/>
      <c r="BJ22" s="451"/>
      <c r="BK22" s="454"/>
      <c r="BL22" s="457"/>
      <c r="BM22" s="196"/>
      <c r="BN22" s="191"/>
      <c r="BO22" s="191"/>
      <c r="BP22" s="191"/>
      <c r="BQ22" s="197"/>
    </row>
    <row r="23" spans="1:69" ht="171.75" customHeight="1" x14ac:dyDescent="0.35">
      <c r="A23" s="476"/>
      <c r="B23" s="479"/>
      <c r="C23" s="457"/>
      <c r="D23" s="482"/>
      <c r="E23" s="457"/>
      <c r="F23" s="460"/>
      <c r="G23" s="460"/>
      <c r="H23" s="460"/>
      <c r="I23" s="460"/>
      <c r="J23" s="460"/>
      <c r="K23" s="487"/>
      <c r="L23" s="460"/>
      <c r="M23" s="460"/>
      <c r="N23" s="460"/>
      <c r="O23" s="460"/>
      <c r="P23" s="460"/>
      <c r="Q23" s="460"/>
      <c r="R23" s="460"/>
      <c r="S23" s="460"/>
      <c r="T23" s="460"/>
      <c r="U23" s="460"/>
      <c r="V23" s="460"/>
      <c r="W23" s="460"/>
      <c r="X23" s="460"/>
      <c r="Y23" s="460"/>
      <c r="Z23" s="460"/>
      <c r="AA23" s="460"/>
      <c r="AB23" s="460"/>
      <c r="AC23" s="460"/>
      <c r="AD23" s="460"/>
      <c r="AE23" s="460"/>
      <c r="AF23" s="460"/>
      <c r="AG23" s="460"/>
      <c r="AH23" s="460"/>
      <c r="AI23" s="463"/>
      <c r="AJ23" s="466"/>
      <c r="AK23" s="466"/>
      <c r="AL23" s="463"/>
      <c r="AM23" s="463"/>
      <c r="AN23" s="463"/>
      <c r="AO23" s="448"/>
      <c r="AP23" s="448"/>
      <c r="AQ23" s="448"/>
      <c r="AR23" s="448"/>
      <c r="AS23" s="503"/>
      <c r="AT23" s="473"/>
      <c r="AU23" s="192" t="s">
        <v>320</v>
      </c>
      <c r="AV23" s="193" t="s">
        <v>290</v>
      </c>
      <c r="AW23" s="193" t="s">
        <v>319</v>
      </c>
      <c r="AX23" s="194" t="s">
        <v>20</v>
      </c>
      <c r="AY23" s="194" t="s">
        <v>5</v>
      </c>
      <c r="AZ23" s="194" t="s">
        <v>3</v>
      </c>
      <c r="BA23" s="194" t="s">
        <v>26</v>
      </c>
      <c r="BB23" s="191" t="s">
        <v>7</v>
      </c>
      <c r="BC23" s="195">
        <f>IF(AX23=Datos!$C$63,Datos!$C$73,IF(AX23=Datos!$C$64,Datos!$C$74,IF(AX23=Datos!$C$65,Datos!$C$75,"Revisar")))+IF(AY23=Datos!$D$63,Datos!$D$73,IF(AY23=Datos!$D$64,Datos!$D$74,"Revisar"))+IF(AZ23=Datos!$E$63,Datos!$E$73,IF(AZ23=Datos!$E$64,Datos!$E$74,"Revisar"))+IF(BB23=Datos!$G$63,Datos!$G$73,IF(BB23=Datos!$G$64,Datos!$G$74,IF(BB23=Datos!$G$65,Datos!$G$75,"Revisar")))</f>
        <v>0.5</v>
      </c>
      <c r="BD23" s="195">
        <f>IF(AX23=Datos!$C$65,BC23,0)</f>
        <v>0.5</v>
      </c>
      <c r="BE23" s="195">
        <f>IF(OR(AX23=Datos!$C$63,AX23=Datos!$C$64),BC23,0)</f>
        <v>0</v>
      </c>
      <c r="BF23" s="448"/>
      <c r="BG23" s="448"/>
      <c r="BH23" s="448"/>
      <c r="BI23" s="448"/>
      <c r="BJ23" s="451"/>
      <c r="BK23" s="454"/>
      <c r="BL23" s="457"/>
      <c r="BM23" s="200"/>
      <c r="BN23" s="200"/>
      <c r="BO23" s="200"/>
      <c r="BP23" s="200"/>
      <c r="BQ23" s="201"/>
    </row>
    <row r="24" spans="1:69" ht="132" customHeight="1" thickBot="1" x14ac:dyDescent="0.4">
      <c r="A24" s="477"/>
      <c r="B24" s="480"/>
      <c r="C24" s="458"/>
      <c r="D24" s="483"/>
      <c r="E24" s="458"/>
      <c r="F24" s="461"/>
      <c r="G24" s="461"/>
      <c r="H24" s="461"/>
      <c r="I24" s="461"/>
      <c r="J24" s="461"/>
      <c r="K24" s="488"/>
      <c r="L24" s="461"/>
      <c r="M24" s="461"/>
      <c r="N24" s="461"/>
      <c r="O24" s="461"/>
      <c r="P24" s="461"/>
      <c r="Q24" s="461"/>
      <c r="R24" s="461"/>
      <c r="S24" s="461"/>
      <c r="T24" s="461"/>
      <c r="U24" s="461"/>
      <c r="V24" s="461"/>
      <c r="W24" s="461"/>
      <c r="X24" s="461"/>
      <c r="Y24" s="461"/>
      <c r="Z24" s="461"/>
      <c r="AA24" s="461"/>
      <c r="AB24" s="461"/>
      <c r="AC24" s="461"/>
      <c r="AD24" s="461"/>
      <c r="AE24" s="461"/>
      <c r="AF24" s="461"/>
      <c r="AG24" s="461"/>
      <c r="AH24" s="461"/>
      <c r="AI24" s="464"/>
      <c r="AJ24" s="467"/>
      <c r="AK24" s="467"/>
      <c r="AL24" s="464"/>
      <c r="AM24" s="464"/>
      <c r="AN24" s="464"/>
      <c r="AO24" s="449"/>
      <c r="AP24" s="449"/>
      <c r="AQ24" s="449"/>
      <c r="AR24" s="449"/>
      <c r="AS24" s="504"/>
      <c r="AT24" s="474"/>
      <c r="AU24" s="224"/>
      <c r="AV24" s="204"/>
      <c r="AW24" s="204"/>
      <c r="AX24" s="205"/>
      <c r="AY24" s="205"/>
      <c r="AZ24" s="205"/>
      <c r="BA24" s="205"/>
      <c r="BB24" s="202"/>
      <c r="BC24" s="206">
        <f>IF(AX23=Datos!$C$63,Datos!$C$73,IF(AX23=Datos!$C$64,Datos!$C$74,IF(AX23=Datos!$C$65,Datos!$C$75,"Revisar")))+IF(AY23=Datos!$D$63,Datos!$D$73,IF(AY23=Datos!$D$64,Datos!$D$74,"Revisar"))+IF(AZ23=Datos!$E$63,Datos!$E$73,IF(AZ23=Datos!$E$64,Datos!$E$74,"Revisar"))+IF(BB23=Datos!$G$63,Datos!$G$73,IF(BB23=Datos!$G$64,Datos!$G$74,IF(BB23=Datos!$G$65,Datos!$G$75,"Revisar")))</f>
        <v>0.5</v>
      </c>
      <c r="BD24" s="206">
        <f>IF(AX23=Datos!$C$65,BC24,0)</f>
        <v>0.5</v>
      </c>
      <c r="BE24" s="206">
        <f>IF(OR(AX23=Datos!$C$63,AX23=Datos!$C$64),BC24,0)</f>
        <v>0</v>
      </c>
      <c r="BF24" s="449"/>
      <c r="BG24" s="449"/>
      <c r="BH24" s="449"/>
      <c r="BI24" s="449"/>
      <c r="BJ24" s="452"/>
      <c r="BK24" s="455"/>
      <c r="BL24" s="458"/>
      <c r="BM24" s="207"/>
      <c r="BN24" s="207"/>
      <c r="BO24" s="207"/>
      <c r="BP24" s="207"/>
      <c r="BQ24" s="208"/>
    </row>
    <row r="25" spans="1:69" s="138" customFormat="1" ht="228" customHeight="1" x14ac:dyDescent="0.3">
      <c r="A25" s="514">
        <v>3</v>
      </c>
      <c r="B25" s="478" t="s">
        <v>276</v>
      </c>
      <c r="C25" s="456" t="s">
        <v>143</v>
      </c>
      <c r="D25" s="481" t="s">
        <v>188</v>
      </c>
      <c r="E25" s="456" t="s">
        <v>127</v>
      </c>
      <c r="F25" s="459" t="s">
        <v>75</v>
      </c>
      <c r="G25" s="459" t="s">
        <v>72</v>
      </c>
      <c r="H25" s="484" t="s">
        <v>308</v>
      </c>
      <c r="I25" s="484" t="s">
        <v>299</v>
      </c>
      <c r="J25" s="484" t="s">
        <v>300</v>
      </c>
      <c r="K25" s="486" t="str">
        <f>CONCATENATE(H25," ",I25," ",J25)</f>
        <v xml:space="preserve">
Posibilidad de incurrir en favorecimiento a un tercero, por medio de la selección o vinculación de personal a causa de un ajuste en los requisitos  </v>
      </c>
      <c r="L25" s="459" t="s">
        <v>17</v>
      </c>
      <c r="M25" s="459"/>
      <c r="N25" s="459"/>
      <c r="O25" s="459"/>
      <c r="P25" s="459" t="s">
        <v>169</v>
      </c>
      <c r="Q25" s="459" t="s">
        <v>168</v>
      </c>
      <c r="R25" s="459" t="s">
        <v>168</v>
      </c>
      <c r="S25" s="459" t="s">
        <v>168</v>
      </c>
      <c r="T25" s="459" t="s">
        <v>169</v>
      </c>
      <c r="U25" s="459" t="s">
        <v>168</v>
      </c>
      <c r="V25" s="459" t="s">
        <v>168</v>
      </c>
      <c r="W25" s="459" t="s">
        <v>168</v>
      </c>
      <c r="X25" s="459" t="s">
        <v>168</v>
      </c>
      <c r="Y25" s="459" t="s">
        <v>169</v>
      </c>
      <c r="Z25" s="459" t="s">
        <v>169</v>
      </c>
      <c r="AA25" s="459" t="s">
        <v>169</v>
      </c>
      <c r="AB25" s="459" t="s">
        <v>169</v>
      </c>
      <c r="AC25" s="459" t="s">
        <v>169</v>
      </c>
      <c r="AD25" s="459" t="s">
        <v>168</v>
      </c>
      <c r="AE25" s="459" t="s">
        <v>168</v>
      </c>
      <c r="AF25" s="459" t="s">
        <v>168</v>
      </c>
      <c r="AG25" s="459" t="s">
        <v>168</v>
      </c>
      <c r="AH25" s="459" t="s">
        <v>168</v>
      </c>
      <c r="AI25" s="462">
        <f>COUNTIF(P25:AH28,"Si")</f>
        <v>7</v>
      </c>
      <c r="AJ25" s="465">
        <f>IF((COUNTIF(O25:AH28,"Si"))&lt;=0,0,(IF((COUNTIF(O25:AH28,"Si"))&lt;=5,3,(IF(COUNTIF(O25:AH28,"Si")&lt;=11,4,5)))))</f>
        <v>4</v>
      </c>
      <c r="AK25" s="465" t="str">
        <f>IF((COUNTIF(O25:AH28,"Si"))&lt;=0,0,(IF((COUNTIF(O25:AH28,"Si"))&lt;=5,"MODERADO",(IF(COUNTIF(O25:AH28,"Si")&lt;=11,"ALTO","EXTREMO")))))</f>
        <v>ALTO</v>
      </c>
      <c r="AL25" s="462"/>
      <c r="AM25" s="462" t="s">
        <v>212</v>
      </c>
      <c r="AN25" s="462">
        <f t="shared" ref="AN25" si="3">IF(AM25="Rara vez",1,(IF(AM25="Improbable",2,(IF(AM25="Posible",3,IF(AM25="Probable",4,IF(AM25="Seguro",5,"Revisar")))))))</f>
        <v>2</v>
      </c>
      <c r="AO25" s="447">
        <f t="shared" ref="AO25" si="4">IF(E25="Corrupción",AN25,IF(AL25&lt;=2,1,IF(AL25&lt;=24,2,IF(AL25&lt;=500,3,IF(AL25&lt;=5000,4,IF(AL25&gt;5000,5,"Revisar"))))))</f>
        <v>2</v>
      </c>
      <c r="AP25" s="447" t="str">
        <f t="shared" ref="AP25" si="5">IF(E25="Corrupción",(IF(AO25=1,"Rara Vez",IF(AO25=2,"Improbable",IF(AO25=3,"Posible",IF(AO25=4,"Probable",IF(AO25=5,"Seguro","Revisar")))))),IF(AO25=1,"Muy Baja",IF(AO25=2,"Baja",IF(AO25=3,"Media",IF(AO25=4,"Alta","Muy Alta")))))</f>
        <v>Improbable</v>
      </c>
      <c r="AQ25" s="447">
        <f>IF(E25="Corrupción",AJ25,(ROUND(((VLOOKUP(M25,Datos!$B$25:$C$29,2,FALSE)*Datos!$B$32)+(VLOOKUP(N25,Datos!$B$25:$C$29,2,FALSE)*Datos!$C$32)+(VLOOKUP(O25,Datos!$B$25:$C$29,2,FALSE)*Datos!$D$32))*5,0)))</f>
        <v>4</v>
      </c>
      <c r="AR25" s="468" t="str">
        <f>IF(AQ25=1,"Insignificante",IF(AQ25=2,"Menor",IF(AQ25=3,"Moderado",IF(AQ25=4,"Mayor","Catastrófico"))))</f>
        <v>Mayor</v>
      </c>
      <c r="AS25" s="470">
        <f>_xlfn.NUMBERVALUE(CONCATENATE(AO25,AQ25),"##")</f>
        <v>24</v>
      </c>
      <c r="AT25" s="472" t="str">
        <f>VLOOKUP(AS25,Datos!$I$37:$J$61,2,FALSE)</f>
        <v>ALTO</v>
      </c>
      <c r="AU25" s="215" t="s">
        <v>321</v>
      </c>
      <c r="AV25" s="216" t="s">
        <v>290</v>
      </c>
      <c r="AW25" s="216" t="s">
        <v>316</v>
      </c>
      <c r="AX25" s="217" t="s">
        <v>20</v>
      </c>
      <c r="AY25" s="217" t="s">
        <v>5</v>
      </c>
      <c r="AZ25" s="217" t="s">
        <v>3</v>
      </c>
      <c r="BA25" s="217" t="s">
        <v>26</v>
      </c>
      <c r="BB25" s="214" t="s">
        <v>7</v>
      </c>
      <c r="BC25" s="218">
        <f>IF(AX25=Datos!$C$63,Datos!$C$73,IF(AX25=Datos!$C$64,Datos!$C$74,IF(AX25=Datos!$C$65,Datos!$C$75,"Revisar")))+IF(AY25=Datos!$D$63,Datos!$D$73,IF(AY25=Datos!$D$64,Datos!$D$74,"Revisar"))+IF(AZ25=Datos!$E$63,Datos!$E$73,IF(AZ25=Datos!$E$64,Datos!$E$74,"Revisar"))+IF(BB25=Datos!$G$63,Datos!$G$73,IF(BB25=Datos!$G$64,Datos!$G$74,IF(BB25=Datos!$G$65,Datos!$G$75,"Revisar")))</f>
        <v>0.5</v>
      </c>
      <c r="BD25" s="218">
        <f>IF(AX25=Datos!$C$65,BC25,0)</f>
        <v>0.5</v>
      </c>
      <c r="BE25" s="218">
        <f>IF(OR(AX25=Datos!$C$63,AX25=Datos!$C$64),BC25,0)</f>
        <v>0</v>
      </c>
      <c r="BF25" s="447">
        <f>IF(ROUND(AO25-SUM(BE25:BE28),0)&lt;=0,1,ROUND(AO25-SUM(BE25:BE28),0))</f>
        <v>2</v>
      </c>
      <c r="BG25" s="447" t="str">
        <f>IF(E25="Corrupción",(IF(BF25=1,"Rara Vez",IF(BF25=2,"Improbable",IF(BF25=3,"Posible",IF(BF25=4,"Probable","Seguro"))))),IF(BF25=1,"Muy Baja",IF(BF25=2,"Baja",IF(BF25=3,"Media",IF(BF25=4,"Alta","Muy Alta")))))</f>
        <v>Improbable</v>
      </c>
      <c r="BH25" s="447">
        <f>ROUND(AQ25-SUM(BD25:BD28),0)</f>
        <v>4</v>
      </c>
      <c r="BI25" s="447" t="str">
        <f>IF(BH25=1,"Insignificante",IF(BH25=2,"Menor",IF(BH25=3,"Moderado",IF(BH25=4,"Mayor","Catastrófico"))))</f>
        <v>Mayor</v>
      </c>
      <c r="BJ25" s="450">
        <f>_xlfn.NUMBERVALUE(CONCATENATE(BF25,BH25),"##")</f>
        <v>24</v>
      </c>
      <c r="BK25" s="453" t="str">
        <f>+VLOOKUP(BJ25,Datos!$I$37:$J$65,2,FALSE)</f>
        <v>ALTO</v>
      </c>
      <c r="BL25" s="456"/>
      <c r="BM25" s="227" t="s">
        <v>309</v>
      </c>
      <c r="BN25" s="223" t="s">
        <v>290</v>
      </c>
      <c r="BO25" s="223">
        <v>45870</v>
      </c>
      <c r="BP25" s="223">
        <v>46022</v>
      </c>
      <c r="BQ25" s="223" t="s">
        <v>310</v>
      </c>
    </row>
    <row r="26" spans="1:69" ht="186" customHeight="1" x14ac:dyDescent="0.35">
      <c r="A26" s="476"/>
      <c r="B26" s="479"/>
      <c r="C26" s="457"/>
      <c r="D26" s="482"/>
      <c r="E26" s="457"/>
      <c r="F26" s="460"/>
      <c r="G26" s="460"/>
      <c r="H26" s="484"/>
      <c r="I26" s="484"/>
      <c r="J26" s="484"/>
      <c r="K26" s="487"/>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3"/>
      <c r="AJ26" s="466"/>
      <c r="AK26" s="466"/>
      <c r="AL26" s="463"/>
      <c r="AM26" s="463"/>
      <c r="AN26" s="463"/>
      <c r="AO26" s="448"/>
      <c r="AP26" s="448"/>
      <c r="AQ26" s="448"/>
      <c r="AR26" s="468"/>
      <c r="AS26" s="470"/>
      <c r="AT26" s="473"/>
      <c r="AU26" s="192"/>
      <c r="AV26" s="193"/>
      <c r="AW26" s="193"/>
      <c r="AX26" s="194"/>
      <c r="AY26" s="194"/>
      <c r="AZ26" s="194"/>
      <c r="BA26" s="194"/>
      <c r="BB26" s="191"/>
      <c r="BC26" s="195" t="e">
        <f>IF(AX26=Datos!$C$63,Datos!$C$73,IF(AX26=Datos!$C$64,Datos!$C$74,IF(AX26=Datos!$C$65,Datos!$C$75,"Revisar")))+IF(AY26=Datos!$D$63,Datos!$D$73,IF(AY26=Datos!$D$64,Datos!$D$74,"Revisar"))+IF(AZ26=Datos!$E$63,Datos!$E$73,IF(AZ26=Datos!$E$64,Datos!$E$74,"Revisar"))+IF(BB26=Datos!$G$63,Datos!$G$73,IF(BB26=Datos!$G$64,Datos!$G$74,IF(BB26=Datos!$G$65,Datos!$G$75,"Revisar")))</f>
        <v>#VALUE!</v>
      </c>
      <c r="BD26" s="195">
        <f>IF(AX26=Datos!$C$65,BC26,0)</f>
        <v>0</v>
      </c>
      <c r="BE26" s="195">
        <f>IF(OR(AX26=Datos!$C$63,AX26=Datos!$C$64),BC26,0)</f>
        <v>0</v>
      </c>
      <c r="BF26" s="448"/>
      <c r="BG26" s="448"/>
      <c r="BH26" s="448"/>
      <c r="BI26" s="448"/>
      <c r="BJ26" s="451"/>
      <c r="BK26" s="454"/>
      <c r="BL26" s="457"/>
      <c r="BM26" s="196"/>
      <c r="BN26" s="191"/>
      <c r="BO26" s="191"/>
      <c r="BP26" s="191"/>
      <c r="BQ26" s="197"/>
    </row>
    <row r="27" spans="1:69" ht="62.15" customHeight="1" x14ac:dyDescent="0.35">
      <c r="A27" s="476"/>
      <c r="B27" s="479"/>
      <c r="C27" s="457"/>
      <c r="D27" s="482"/>
      <c r="E27" s="457"/>
      <c r="F27" s="460"/>
      <c r="G27" s="460"/>
      <c r="H27" s="484"/>
      <c r="I27" s="484"/>
      <c r="J27" s="484"/>
      <c r="K27" s="487"/>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463"/>
      <c r="AJ27" s="466"/>
      <c r="AK27" s="466"/>
      <c r="AL27" s="463"/>
      <c r="AM27" s="463"/>
      <c r="AN27" s="463"/>
      <c r="AO27" s="448"/>
      <c r="AP27" s="448"/>
      <c r="AQ27" s="448"/>
      <c r="AR27" s="468"/>
      <c r="AS27" s="470"/>
      <c r="AT27" s="473"/>
      <c r="AU27" s="199"/>
      <c r="AV27" s="193"/>
      <c r="AW27" s="193"/>
      <c r="AX27" s="194"/>
      <c r="AY27" s="194"/>
      <c r="AZ27" s="194"/>
      <c r="BA27" s="194"/>
      <c r="BB27" s="191"/>
      <c r="BC27" s="195" t="e">
        <f>IF(AX27=Datos!$C$63,Datos!$C$73,IF(AX27=Datos!$C$64,Datos!$C$74,IF(AX27=Datos!$C$65,Datos!$C$75,"Revisar")))+IF(AY27=Datos!$D$63,Datos!$D$73,IF(AY27=Datos!$D$64,Datos!$D$74,"Revisar"))+IF(AZ27=Datos!$E$63,Datos!$E$73,IF(AZ27=Datos!$E$64,Datos!$E$74,"Revisar"))+IF(BB27=Datos!$G$63,Datos!$G$73,IF(BB27=Datos!$G$64,Datos!$G$74,IF(BB27=Datos!$G$65,Datos!$G$75,"Revisar")))</f>
        <v>#VALUE!</v>
      </c>
      <c r="BD27" s="195">
        <f>IF(AX27=Datos!$C$65,BC27,0)</f>
        <v>0</v>
      </c>
      <c r="BE27" s="195">
        <f>IF(OR(AX27=Datos!$C$63,AX27=Datos!$C$64),BC27,0)</f>
        <v>0</v>
      </c>
      <c r="BF27" s="448"/>
      <c r="BG27" s="448"/>
      <c r="BH27" s="448"/>
      <c r="BI27" s="448"/>
      <c r="BJ27" s="451"/>
      <c r="BK27" s="454"/>
      <c r="BL27" s="457"/>
      <c r="BM27" s="200"/>
      <c r="BN27" s="200"/>
      <c r="BO27" s="200"/>
      <c r="BP27" s="200"/>
      <c r="BQ27" s="201"/>
    </row>
    <row r="28" spans="1:69" ht="43.5" customHeight="1" thickBot="1" x14ac:dyDescent="0.4">
      <c r="A28" s="477"/>
      <c r="B28" s="480"/>
      <c r="C28" s="458"/>
      <c r="D28" s="483"/>
      <c r="E28" s="458"/>
      <c r="F28" s="461"/>
      <c r="G28" s="461"/>
      <c r="H28" s="485"/>
      <c r="I28" s="485"/>
      <c r="J28" s="485"/>
      <c r="K28" s="488"/>
      <c r="L28" s="461"/>
      <c r="M28" s="461"/>
      <c r="N28" s="461"/>
      <c r="O28" s="461"/>
      <c r="P28" s="461"/>
      <c r="Q28" s="461"/>
      <c r="R28" s="461"/>
      <c r="S28" s="461"/>
      <c r="T28" s="461"/>
      <c r="U28" s="461"/>
      <c r="V28" s="461"/>
      <c r="W28" s="461"/>
      <c r="X28" s="461"/>
      <c r="Y28" s="461"/>
      <c r="Z28" s="461"/>
      <c r="AA28" s="461"/>
      <c r="AB28" s="461"/>
      <c r="AC28" s="461"/>
      <c r="AD28" s="461"/>
      <c r="AE28" s="461"/>
      <c r="AF28" s="461"/>
      <c r="AG28" s="461"/>
      <c r="AH28" s="461"/>
      <c r="AI28" s="464"/>
      <c r="AJ28" s="467"/>
      <c r="AK28" s="467"/>
      <c r="AL28" s="464"/>
      <c r="AM28" s="464"/>
      <c r="AN28" s="464"/>
      <c r="AO28" s="449"/>
      <c r="AP28" s="449"/>
      <c r="AQ28" s="449"/>
      <c r="AR28" s="469"/>
      <c r="AS28" s="471"/>
      <c r="AT28" s="474"/>
      <c r="AU28" s="203"/>
      <c r="AV28" s="204"/>
      <c r="AW28" s="204"/>
      <c r="AX28" s="205"/>
      <c r="AY28" s="205"/>
      <c r="AZ28" s="205"/>
      <c r="BA28" s="205"/>
      <c r="BB28" s="202"/>
      <c r="BC28" s="206" t="e">
        <f>IF(AX28=Datos!$C$63,Datos!$C$73,IF(AX28=Datos!$C$64,Datos!$C$74,IF(AX28=Datos!$C$65,Datos!$C$75,"Revisar")))+IF(AY28=Datos!$D$63,Datos!$D$73,IF(AY28=Datos!$D$64,Datos!$D$74,"Revisar"))+IF(AZ28=Datos!$E$63,Datos!$E$73,IF(AZ28=Datos!$E$64,Datos!$E$74,"Revisar"))+IF(BB28=Datos!$G$63,Datos!$G$73,IF(BB28=Datos!$G$64,Datos!$G$74,IF(BB28=Datos!$G$65,Datos!$G$75,"Revisar")))</f>
        <v>#VALUE!</v>
      </c>
      <c r="BD28" s="206">
        <f>IF(AX28=Datos!$C$65,BC28,0)</f>
        <v>0</v>
      </c>
      <c r="BE28" s="206">
        <f>IF(OR(AX28=Datos!$C$63,AX28=Datos!$C$64),BC28,0)</f>
        <v>0</v>
      </c>
      <c r="BF28" s="449"/>
      <c r="BG28" s="449"/>
      <c r="BH28" s="449"/>
      <c r="BI28" s="449"/>
      <c r="BJ28" s="452"/>
      <c r="BK28" s="455"/>
      <c r="BL28" s="458"/>
      <c r="BM28" s="207"/>
      <c r="BN28" s="207"/>
      <c r="BO28" s="207"/>
      <c r="BP28" s="207"/>
      <c r="BQ28" s="208"/>
    </row>
    <row r="29" spans="1:69" s="138" customFormat="1" ht="251.25" customHeight="1" x14ac:dyDescent="0.3">
      <c r="A29" s="496">
        <v>4</v>
      </c>
      <c r="B29" s="497" t="s">
        <v>276</v>
      </c>
      <c r="C29" s="498" t="s">
        <v>143</v>
      </c>
      <c r="D29" s="499" t="s">
        <v>188</v>
      </c>
      <c r="E29" s="498" t="s">
        <v>128</v>
      </c>
      <c r="F29" s="495" t="s">
        <v>1</v>
      </c>
      <c r="G29" s="495" t="s">
        <v>70</v>
      </c>
      <c r="H29" s="500" t="s">
        <v>322</v>
      </c>
      <c r="I29" s="500" t="s">
        <v>302</v>
      </c>
      <c r="J29" s="500" t="s">
        <v>301</v>
      </c>
      <c r="K29" s="501" t="str">
        <f>CONCATENATE(H29," ",I29," ",J29)</f>
        <v>Posibilidad de efecto dañoso sobre intereses patrimoniales de naturaleza pública por el incumplimiento en la liquidación de sueldos y prestaciones sociales a causa de una falla humana en la aplicación del procedimiento</v>
      </c>
      <c r="L29" s="495" t="s">
        <v>0</v>
      </c>
      <c r="M29" s="495" t="s">
        <v>80</v>
      </c>
      <c r="N29" s="495" t="s">
        <v>78</v>
      </c>
      <c r="O29" s="495" t="s">
        <v>78</v>
      </c>
      <c r="P29" s="495"/>
      <c r="Q29" s="495"/>
      <c r="R29" s="495"/>
      <c r="S29" s="495"/>
      <c r="T29" s="495"/>
      <c r="U29" s="495"/>
      <c r="V29" s="495"/>
      <c r="W29" s="495"/>
      <c r="X29" s="495"/>
      <c r="Y29" s="495"/>
      <c r="Z29" s="495"/>
      <c r="AA29" s="495"/>
      <c r="AB29" s="495"/>
      <c r="AC29" s="495"/>
      <c r="AD29" s="495"/>
      <c r="AE29" s="495"/>
      <c r="AF29" s="495"/>
      <c r="AG29" s="495"/>
      <c r="AH29" s="495"/>
      <c r="AI29" s="489">
        <f>COUNTIF(P29:AH32,"Si")</f>
        <v>0</v>
      </c>
      <c r="AJ29" s="490">
        <f>IF((COUNTIF(O29:AH32,"Si"))&lt;=0,0,(IF((COUNTIF(O29:AH32,"Si"))&lt;=5,3,(IF(COUNTIF(O29:AH32,"Si")&lt;=11,4,5)))))</f>
        <v>0</v>
      </c>
      <c r="AK29" s="490">
        <f>IF((COUNTIF(O29:AH32,"Si"))&lt;=0,0,(IF((COUNTIF(O29:AH32,"Si"))&lt;=5,"MODERADO",(IF(COUNTIF(O29:AH32,"Si")&lt;=11,"ALTO","EXTREMO")))))</f>
        <v>0</v>
      </c>
      <c r="AL29" s="489">
        <v>12</v>
      </c>
      <c r="AM29" s="489"/>
      <c r="AN29" s="489" t="str">
        <f t="shared" ref="AN29" si="6">IF(AM29="Rara vez",1,(IF(AM29="Improbable",2,(IF(AM29="Posible",3,IF(AM29="Probable",4,IF(AM29="Seguro",5,"Revisar")))))))</f>
        <v>Revisar</v>
      </c>
      <c r="AO29" s="491">
        <f t="shared" ref="AO29" si="7">IF(E29="Corrupción",AN29,IF(AL29&lt;=2,1,IF(AL29&lt;=24,2,IF(AL29&lt;=500,3,IF(AL29&lt;=5000,4,IF(AL29&gt;5000,5,"Revisar"))))))</f>
        <v>2</v>
      </c>
      <c r="AP29" s="491" t="str">
        <f t="shared" ref="AP29" si="8">IF(E29="Corrupción",(IF(AO29=1,"Rara Vez",IF(AO29=2,"Improbable",IF(AO29=3,"Posible",IF(AO29=4,"Probable",IF(AO29=5,"Seguro","Revisar")))))),IF(AO29=1,"Muy Baja",IF(AO29=2,"Baja",IF(AO29=3,"Media",IF(AO29=4,"Alta","Muy Alta")))))</f>
        <v>Baja</v>
      </c>
      <c r="AQ29" s="491">
        <f>IF(E29="Corrupción",AJ29,(ROUND(((VLOOKUP(M29,Datos!$B$25:$C$29,2,FALSE)*Datos!$B$32)+(VLOOKUP(N29,Datos!$B$25:$C$29,2,FALSE)*Datos!$C$32)+(VLOOKUP(O29,Datos!$B$25:$C$29,2,FALSE)*Datos!$D$32))*5,0)))</f>
        <v>3</v>
      </c>
      <c r="AR29" s="492" t="str">
        <f>IF(AQ29=1,"Insignificante",IF(AQ29=2,"Menor",IF(AQ29=3,"Moderado",IF(AQ29=4,"Mayor","Catastrófico"))))</f>
        <v>Moderado</v>
      </c>
      <c r="AS29" s="493">
        <f>_xlfn.NUMBERVALUE(CONCATENATE(AO29,AQ29),"##")</f>
        <v>23</v>
      </c>
      <c r="AT29" s="494" t="str">
        <f>VLOOKUP(AS29,Datos!$I$37:$J$61,2,FALSE)</f>
        <v>MODERADO</v>
      </c>
      <c r="AU29" s="186" t="s">
        <v>645</v>
      </c>
      <c r="AV29" s="187" t="s">
        <v>644</v>
      </c>
      <c r="AW29" s="187" t="s">
        <v>315</v>
      </c>
      <c r="AX29" s="188" t="s">
        <v>4</v>
      </c>
      <c r="AY29" s="188" t="s">
        <v>5</v>
      </c>
      <c r="AZ29" s="188" t="s">
        <v>3</v>
      </c>
      <c r="BA29" s="188" t="s">
        <v>26</v>
      </c>
      <c r="BB29" s="185" t="s">
        <v>7</v>
      </c>
      <c r="BC29" s="145">
        <f>IF(AX29=Datos!$C$63,Datos!$C$73,IF(AX29=Datos!$C$64,Datos!$C$74,IF(AX29=Datos!$C$65,Datos!$C$75,"Revisar")))+IF(AY29=Datos!$D$63,Datos!$D$73,IF(AY29=Datos!$D$64,Datos!$D$74,"Revisar"))+IF(AZ29=Datos!$E$63,Datos!$E$73,IF(AZ29=Datos!$E$64,Datos!$E$74,"Revisar"))+IF(BB29=Datos!$G$63,Datos!$G$73,IF(BB29=Datos!$G$64,Datos!$G$74,IF(BB29=Datos!$G$65,Datos!$G$75,"Revisar")))</f>
        <v>0.65</v>
      </c>
      <c r="BD29" s="145">
        <f>IF(AX29=Datos!$C$65,BC29,0)</f>
        <v>0</v>
      </c>
      <c r="BE29" s="145">
        <f>IF(OR(AX29=Datos!$C$63,AX29=Datos!$C$64),BC29,0)</f>
        <v>0.65</v>
      </c>
      <c r="BF29" s="447">
        <f>IF(ROUND(AO29-SUM(BE29:BE32),0)&lt;=0,1,ROUND(AO29-SUM(BE29:BE32),0))</f>
        <v>1</v>
      </c>
      <c r="BG29" s="491" t="str">
        <f>IF(E29="Corrupción",(IF(BF29=1,"Rara Vez",IF(BF29=2,"Improbable",IF(BF29=3,"Posible",IF(BF29=4,"Probable","Seguro"))))),IF(BF29=1,"Muy Baja",IF(BF29=2,"Baja",IF(BF29=3,"Media",IF(BF29=4,"Alta","Muy Alta")))))</f>
        <v>Muy Baja</v>
      </c>
      <c r="BH29" s="447">
        <f>ROUND(AQ29-SUM(BD29:BD32),0)</f>
        <v>3</v>
      </c>
      <c r="BI29" s="447" t="str">
        <f>IF(BH29=1,"Insignificante",IF(BH29=2,"Menor",IF(BH29=3,"Moderado",IF(BH29=4,"Mayor","Catastrófico"))))</f>
        <v>Moderado</v>
      </c>
      <c r="BJ29" s="450">
        <f>_xlfn.NUMBERVALUE(CONCATENATE(BF29,BH29),"##")</f>
        <v>13</v>
      </c>
      <c r="BK29" s="453" t="str">
        <f>+VLOOKUP(BJ29,Datos!$I$37:$J$65,2,FALSE)</f>
        <v>MODERADO</v>
      </c>
      <c r="BL29" s="456"/>
      <c r="BM29" s="222" t="s">
        <v>311</v>
      </c>
      <c r="BN29" s="222" t="s">
        <v>295</v>
      </c>
      <c r="BO29" s="222">
        <v>45870</v>
      </c>
      <c r="BP29" s="222">
        <v>46022</v>
      </c>
      <c r="BQ29" s="222" t="s">
        <v>306</v>
      </c>
    </row>
    <row r="30" spans="1:69" ht="107.25" customHeight="1" x14ac:dyDescent="0.35">
      <c r="A30" s="476"/>
      <c r="B30" s="479"/>
      <c r="C30" s="457"/>
      <c r="D30" s="482"/>
      <c r="E30" s="457"/>
      <c r="F30" s="460"/>
      <c r="G30" s="460"/>
      <c r="H30" s="484"/>
      <c r="I30" s="484"/>
      <c r="J30" s="484"/>
      <c r="K30" s="487"/>
      <c r="L30" s="460"/>
      <c r="M30" s="460"/>
      <c r="N30" s="460"/>
      <c r="O30" s="460"/>
      <c r="P30" s="460"/>
      <c r="Q30" s="460"/>
      <c r="R30" s="460"/>
      <c r="S30" s="460"/>
      <c r="T30" s="460"/>
      <c r="U30" s="460"/>
      <c r="V30" s="460"/>
      <c r="W30" s="460"/>
      <c r="X30" s="460"/>
      <c r="Y30" s="460"/>
      <c r="Z30" s="460"/>
      <c r="AA30" s="460"/>
      <c r="AB30" s="460"/>
      <c r="AC30" s="460"/>
      <c r="AD30" s="460"/>
      <c r="AE30" s="460"/>
      <c r="AF30" s="460"/>
      <c r="AG30" s="460"/>
      <c r="AH30" s="460"/>
      <c r="AI30" s="463"/>
      <c r="AJ30" s="466"/>
      <c r="AK30" s="466"/>
      <c r="AL30" s="463"/>
      <c r="AM30" s="463"/>
      <c r="AN30" s="463"/>
      <c r="AO30" s="448"/>
      <c r="AP30" s="448"/>
      <c r="AQ30" s="448"/>
      <c r="AR30" s="468"/>
      <c r="AS30" s="470"/>
      <c r="AT30" s="473"/>
      <c r="AU30" s="192"/>
      <c r="AV30" s="193"/>
      <c r="AW30" s="193"/>
      <c r="AX30" s="194"/>
      <c r="AY30" s="194"/>
      <c r="AZ30" s="194"/>
      <c r="BA30" s="194"/>
      <c r="BB30" s="191"/>
      <c r="BC30" s="195" t="e">
        <f>IF(AX30=Datos!$C$63,Datos!$C$73,IF(AX30=Datos!$C$64,Datos!$C$74,IF(AX30=Datos!$C$65,Datos!$C$75,"Revisar")))+IF(AY30=Datos!$D$63,Datos!$D$73,IF(AY30=Datos!$D$64,Datos!$D$74,"Revisar"))+IF(AZ30=Datos!$E$63,Datos!$E$73,IF(AZ30=Datos!$E$64,Datos!$E$74,"Revisar"))+IF(BB30=Datos!$G$63,Datos!$G$73,IF(BB30=Datos!$G$64,Datos!$G$74,IF(BB30=Datos!$G$65,Datos!$G$75,"Revisar")))</f>
        <v>#VALUE!</v>
      </c>
      <c r="BD30" s="195">
        <f>IF(AX30=Datos!$C$65,BC30,0)</f>
        <v>0</v>
      </c>
      <c r="BE30" s="195">
        <f>IF(OR(AX30=Datos!$C$63,AX30=Datos!$C$64),BC30,0)</f>
        <v>0</v>
      </c>
      <c r="BF30" s="448"/>
      <c r="BG30" s="448"/>
      <c r="BH30" s="448"/>
      <c r="BI30" s="448"/>
      <c r="BJ30" s="451"/>
      <c r="BK30" s="454"/>
      <c r="BL30" s="457"/>
      <c r="BM30" s="196"/>
      <c r="BN30" s="191"/>
      <c r="BO30" s="191"/>
      <c r="BP30" s="191"/>
      <c r="BQ30" s="197"/>
    </row>
    <row r="31" spans="1:69" ht="43.5" customHeight="1" x14ac:dyDescent="0.35">
      <c r="A31" s="476"/>
      <c r="B31" s="479"/>
      <c r="C31" s="457"/>
      <c r="D31" s="482"/>
      <c r="E31" s="457"/>
      <c r="F31" s="460"/>
      <c r="G31" s="460"/>
      <c r="H31" s="484"/>
      <c r="I31" s="484"/>
      <c r="J31" s="484"/>
      <c r="K31" s="487"/>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3"/>
      <c r="AJ31" s="466"/>
      <c r="AK31" s="466"/>
      <c r="AL31" s="463"/>
      <c r="AM31" s="463"/>
      <c r="AN31" s="463"/>
      <c r="AO31" s="448"/>
      <c r="AP31" s="448"/>
      <c r="AQ31" s="448"/>
      <c r="AR31" s="468"/>
      <c r="AS31" s="470"/>
      <c r="AT31" s="473"/>
      <c r="AU31" s="199"/>
      <c r="AV31" s="193"/>
      <c r="AW31" s="193"/>
      <c r="AX31" s="194"/>
      <c r="AY31" s="194"/>
      <c r="AZ31" s="194"/>
      <c r="BA31" s="194"/>
      <c r="BB31" s="191"/>
      <c r="BC31" s="195" t="e">
        <f>IF(AX31=Datos!$C$63,Datos!$C$73,IF(AX31=Datos!$C$64,Datos!$C$74,IF(AX31=Datos!$C$65,Datos!$C$75,"Revisar")))+IF(AY31=Datos!$D$63,Datos!$D$73,IF(AY31=Datos!$D$64,Datos!$D$74,"Revisar"))+IF(AZ31=Datos!$E$63,Datos!$E$73,IF(AZ31=Datos!$E$64,Datos!$E$74,"Revisar"))+IF(BB31=Datos!$G$63,Datos!$G$73,IF(BB31=Datos!$G$64,Datos!$G$74,IF(BB31=Datos!$G$65,Datos!$G$75,"Revisar")))</f>
        <v>#VALUE!</v>
      </c>
      <c r="BD31" s="195">
        <f>IF(AX31=Datos!$C$65,BC31,0)</f>
        <v>0</v>
      </c>
      <c r="BE31" s="195">
        <f>IF(OR(AX31=Datos!$C$63,AX31=Datos!$C$64),BC31,0)</f>
        <v>0</v>
      </c>
      <c r="BF31" s="448"/>
      <c r="BG31" s="448"/>
      <c r="BH31" s="448"/>
      <c r="BI31" s="448"/>
      <c r="BJ31" s="451"/>
      <c r="BK31" s="454"/>
      <c r="BL31" s="457"/>
      <c r="BM31" s="200"/>
      <c r="BN31" s="200"/>
      <c r="BO31" s="200"/>
      <c r="BP31" s="200"/>
      <c r="BQ31" s="201"/>
    </row>
    <row r="32" spans="1:69" ht="43.5" customHeight="1" thickBot="1" x14ac:dyDescent="0.4">
      <c r="A32" s="477"/>
      <c r="B32" s="480"/>
      <c r="C32" s="458"/>
      <c r="D32" s="483"/>
      <c r="E32" s="458"/>
      <c r="F32" s="461"/>
      <c r="G32" s="461"/>
      <c r="H32" s="485"/>
      <c r="I32" s="485"/>
      <c r="J32" s="485"/>
      <c r="K32" s="488"/>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4"/>
      <c r="AJ32" s="467"/>
      <c r="AK32" s="467"/>
      <c r="AL32" s="464"/>
      <c r="AM32" s="464"/>
      <c r="AN32" s="464"/>
      <c r="AO32" s="449"/>
      <c r="AP32" s="449"/>
      <c r="AQ32" s="449"/>
      <c r="AR32" s="469"/>
      <c r="AS32" s="471"/>
      <c r="AT32" s="474"/>
      <c r="AU32" s="203"/>
      <c r="AV32" s="204"/>
      <c r="AW32" s="204"/>
      <c r="AX32" s="205"/>
      <c r="AY32" s="205"/>
      <c r="AZ32" s="205"/>
      <c r="BA32" s="205"/>
      <c r="BB32" s="202"/>
      <c r="BC32" s="206" t="e">
        <f>IF(AX32=Datos!$C$63,Datos!$C$73,IF(AX32=Datos!$C$64,Datos!$C$74,IF(AX32=Datos!$C$65,Datos!$C$75,"Revisar")))+IF(AY32=Datos!$D$63,Datos!$D$73,IF(AY32=Datos!$D$64,Datos!$D$74,"Revisar"))+IF(AZ32=Datos!$E$63,Datos!$E$73,IF(AZ32=Datos!$E$64,Datos!$E$74,"Revisar"))+IF(BB32=Datos!$G$63,Datos!$G$73,IF(BB32=Datos!$G$64,Datos!$G$74,IF(BB32=Datos!$G$65,Datos!$G$75,"Revisar")))</f>
        <v>#VALUE!</v>
      </c>
      <c r="BD32" s="206">
        <f>IF(AX32=Datos!$C$65,BC32,0)</f>
        <v>0</v>
      </c>
      <c r="BE32" s="206">
        <f>IF(OR(AX32=Datos!$C$63,AX32=Datos!$C$64),BC32,0)</f>
        <v>0</v>
      </c>
      <c r="BF32" s="449"/>
      <c r="BG32" s="449"/>
      <c r="BH32" s="449"/>
      <c r="BI32" s="449"/>
      <c r="BJ32" s="452"/>
      <c r="BK32" s="455"/>
      <c r="BL32" s="458"/>
      <c r="BM32" s="207"/>
      <c r="BN32" s="207"/>
      <c r="BO32" s="207"/>
      <c r="BP32" s="207"/>
      <c r="BQ32" s="208"/>
    </row>
    <row r="33" spans="1:69" s="138" customFormat="1" ht="208.5" customHeight="1" x14ac:dyDescent="0.3">
      <c r="A33" s="496">
        <v>5</v>
      </c>
      <c r="B33" s="497" t="s">
        <v>276</v>
      </c>
      <c r="C33" s="498" t="s">
        <v>143</v>
      </c>
      <c r="D33" s="499" t="s">
        <v>188</v>
      </c>
      <c r="E33" s="498" t="s">
        <v>126</v>
      </c>
      <c r="F33" s="495" t="s">
        <v>1</v>
      </c>
      <c r="G33" s="495" t="s">
        <v>70</v>
      </c>
      <c r="H33" s="500" t="s">
        <v>307</v>
      </c>
      <c r="I33" s="500" t="s">
        <v>630</v>
      </c>
      <c r="J33" s="500" t="s">
        <v>638</v>
      </c>
      <c r="K33" s="501" t="str">
        <f>CONCATENATE(H33," ",I33," ",J33)</f>
        <v>Posibilidad de afectación operacional por fuga de conocimiento de la entidad debido a falta de articulación del procedimiento de gestión del conocimiento con otros procedimientos asociados a la desvinculación o movilidad administrativa</v>
      </c>
      <c r="L33" s="495" t="s">
        <v>0</v>
      </c>
      <c r="M33" s="495" t="s">
        <v>125</v>
      </c>
      <c r="N33" s="495" t="s">
        <v>79</v>
      </c>
      <c r="O33" s="495" t="s">
        <v>125</v>
      </c>
      <c r="P33" s="495"/>
      <c r="Q33" s="495"/>
      <c r="R33" s="495"/>
      <c r="S33" s="495"/>
      <c r="T33" s="495"/>
      <c r="U33" s="495"/>
      <c r="V33" s="495"/>
      <c r="W33" s="495"/>
      <c r="X33" s="495"/>
      <c r="Y33" s="495"/>
      <c r="Z33" s="495"/>
      <c r="AA33" s="495"/>
      <c r="AB33" s="495"/>
      <c r="AC33" s="495"/>
      <c r="AD33" s="495"/>
      <c r="AE33" s="495"/>
      <c r="AF33" s="495"/>
      <c r="AG33" s="495"/>
      <c r="AH33" s="495"/>
      <c r="AI33" s="489">
        <f>COUNTIF(P33:AH36,"Si")</f>
        <v>0</v>
      </c>
      <c r="AJ33" s="490">
        <f>IF((COUNTIF(O33:AH36,"Si"))&lt;=0,0,(IF((COUNTIF(O33:AH36,"Si"))&lt;=5,3,(IF(COUNTIF(O33:AH36,"Si")&lt;=11,4,5)))))</f>
        <v>0</v>
      </c>
      <c r="AK33" s="490">
        <f>IF((COUNTIF(O33:AH36,"Si"))&lt;=0,0,(IF((COUNTIF(O33:AH36,"Si"))&lt;=5,"MODERADO",(IF(COUNTIF(O33:AH36,"Si")&lt;=11,"ALTO","EXTREMO")))))</f>
        <v>0</v>
      </c>
      <c r="AL33" s="489">
        <v>18</v>
      </c>
      <c r="AM33" s="489"/>
      <c r="AN33" s="489" t="str">
        <f t="shared" ref="AN33" si="9">IF(AM33="Rara vez",1,(IF(AM33="Improbable",2,(IF(AM33="Posible",3,IF(AM33="Probable",4,IF(AM33="Seguro",5,"Revisar")))))))</f>
        <v>Revisar</v>
      </c>
      <c r="AO33" s="491">
        <f t="shared" ref="AO33" si="10">IF(E33="Corrupción",AN33,IF(AL33&lt;=2,1,IF(AL33&lt;=24,2,IF(AL33&lt;=500,3,IF(AL33&lt;=5000,4,IF(AL33&gt;5000,5,"Revisar"))))))</f>
        <v>2</v>
      </c>
      <c r="AP33" s="491" t="str">
        <f t="shared" ref="AP33" si="11">IF(E33="Corrupción",(IF(AO33=1,"Rara Vez",IF(AO33=2,"Improbable",IF(AO33=3,"Posible",IF(AO33=4,"Probable",IF(AO33=5,"Seguro","Revisar")))))),IF(AO33=1,"Muy Baja",IF(AO33=2,"Baja",IF(AO33=3,"Media",IF(AO33=4,"Alta","Muy Alta")))))</f>
        <v>Baja</v>
      </c>
      <c r="AQ33" s="491">
        <f>IF(E33="Corrupción",AJ33,(ROUND(((VLOOKUP(M33,Datos!$B$25:$C$29,2,FALSE)*Datos!$B$32)+(VLOOKUP(N33,Datos!$B$25:$C$29,2,FALSE)*Datos!$C$32)+(VLOOKUP(O33,Datos!$B$25:$C$29,2,FALSE)*Datos!$D$32))*5,0)))</f>
        <v>2</v>
      </c>
      <c r="AR33" s="492" t="str">
        <f>IF(AQ33=1,"Insignificante",IF(AQ33=2,"Menor",IF(AQ33=3,"Moderado",IF(AQ33=4,"Mayor","Catastrófico"))))</f>
        <v>Menor</v>
      </c>
      <c r="AS33" s="493">
        <f>_xlfn.NUMBERVALUE(CONCATENATE(AO33,AQ33),"##")</f>
        <v>22</v>
      </c>
      <c r="AT33" s="494" t="str">
        <f>VLOOKUP(AS33,Datos!$I$37:$J$61,2,FALSE)</f>
        <v>MODERADO</v>
      </c>
      <c r="AU33" s="186" t="s">
        <v>639</v>
      </c>
      <c r="AV33" s="187" t="s">
        <v>642</v>
      </c>
      <c r="AW33" s="187" t="s">
        <v>640</v>
      </c>
      <c r="AX33" s="188" t="s">
        <v>12</v>
      </c>
      <c r="AY33" s="188" t="s">
        <v>5</v>
      </c>
      <c r="AZ33" s="188" t="s">
        <v>3</v>
      </c>
      <c r="BA33" s="188" t="s">
        <v>32</v>
      </c>
      <c r="BB33" s="185" t="s">
        <v>7</v>
      </c>
      <c r="BC33" s="145">
        <f>IF(AX33=Datos!$C$63,Datos!$C$73,IF(AX33=Datos!$C$64,Datos!$C$74,IF(AX33=Datos!$C$65,Datos!$C$75,"Revisar")))+IF(AY33=Datos!$D$63,Datos!$D$73,IF(AY33=Datos!$D$64,Datos!$D$74,"Revisar"))+IF(AZ33=Datos!$E$63,Datos!$E$73,IF(AZ33=Datos!$E$64,Datos!$E$74,"Revisar"))+IF(BB33=Datos!$G$63,Datos!$G$73,IF(BB33=Datos!$G$64,Datos!$G$74,IF(BB33=Datos!$G$65,Datos!$G$75,"Revisar")))</f>
        <v>0.54999999999999993</v>
      </c>
      <c r="BD33" s="145">
        <f>IF(AX33=Datos!$C$65,BC33,0)</f>
        <v>0</v>
      </c>
      <c r="BE33" s="145">
        <f>IF(OR(AX33=Datos!$C$63,AX33=Datos!$C$64),BC33,0)</f>
        <v>0.54999999999999993</v>
      </c>
      <c r="BF33" s="447">
        <f>IF(ROUND(AO33-SUM(BE33:BE36),0)&lt;=0,1,ROUND(AO33-SUM(BE33:BE36),0))</f>
        <v>1</v>
      </c>
      <c r="BG33" s="491" t="str">
        <f>IF(E33="Corrupción",(IF(BF33=1,"Rara Vez",IF(BF33=2,"Improbable",IF(BF33=3,"Posible",IF(BF33=4,"Probable","Seguro"))))),IF(BF33=1,"Muy Baja",IF(BF33=2,"Baja",IF(BF33=3,"Media",IF(BF33=4,"Alta","Muy Alta")))))</f>
        <v>Muy Baja</v>
      </c>
      <c r="BH33" s="447">
        <f>ROUND(AQ33-SUM(BD33:BD36),0)</f>
        <v>2</v>
      </c>
      <c r="BI33" s="447" t="str">
        <f>IF(BH33=1,"Insignificante",IF(BH33=2,"Menor",IF(BH33=3,"Moderado",IF(BH33=4,"Mayor","Catastrófico"))))</f>
        <v>Menor</v>
      </c>
      <c r="BJ33" s="450">
        <f>_xlfn.NUMBERVALUE(CONCATENATE(BF33,BH33),"##")</f>
        <v>12</v>
      </c>
      <c r="BK33" s="453" t="str">
        <f>+VLOOKUP(BJ33,Datos!$I$37:$J$65,2,FALSE)</f>
        <v>BAJO</v>
      </c>
      <c r="BL33" s="456" t="s">
        <v>233</v>
      </c>
      <c r="BM33" s="189"/>
      <c r="BN33" s="185"/>
      <c r="BO33" s="185"/>
      <c r="BP33" s="185"/>
      <c r="BQ33" s="190"/>
    </row>
    <row r="34" spans="1:69" ht="182.5" customHeight="1" x14ac:dyDescent="0.35">
      <c r="A34" s="476"/>
      <c r="B34" s="479"/>
      <c r="C34" s="457"/>
      <c r="D34" s="482"/>
      <c r="E34" s="457"/>
      <c r="F34" s="460"/>
      <c r="G34" s="460"/>
      <c r="H34" s="484"/>
      <c r="I34" s="484"/>
      <c r="J34" s="484"/>
      <c r="K34" s="487"/>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3"/>
      <c r="AJ34" s="466"/>
      <c r="AK34" s="466"/>
      <c r="AL34" s="463"/>
      <c r="AM34" s="463"/>
      <c r="AN34" s="463"/>
      <c r="AO34" s="448"/>
      <c r="AP34" s="448"/>
      <c r="AQ34" s="448"/>
      <c r="AR34" s="468"/>
      <c r="AS34" s="470"/>
      <c r="AT34" s="473"/>
      <c r="AU34" s="219" t="s">
        <v>641</v>
      </c>
      <c r="AV34" s="193" t="s">
        <v>642</v>
      </c>
      <c r="AW34" s="193" t="s">
        <v>643</v>
      </c>
      <c r="AX34" s="194" t="s">
        <v>12</v>
      </c>
      <c r="AY34" s="194" t="s">
        <v>5</v>
      </c>
      <c r="AZ34" s="194" t="s">
        <v>3</v>
      </c>
      <c r="BA34" s="194" t="s">
        <v>32</v>
      </c>
      <c r="BB34" s="191" t="s">
        <v>7</v>
      </c>
      <c r="BC34" s="195">
        <f>IF(AX34=Datos!$C$63,Datos!$C$73,IF(AX34=Datos!$C$64,Datos!$C$74,IF(AX34=Datos!$C$65,Datos!$C$75,"Revisar")))+IF(AY34=Datos!$D$63,Datos!$D$73,IF(AY34=Datos!$D$64,Datos!$D$74,"Revisar"))+IF(AZ34=Datos!$E$63,Datos!$E$73,IF(AZ34=Datos!$E$64,Datos!$E$74,"Revisar"))+IF(BB34=Datos!$G$63,Datos!$G$73,IF(BB34=Datos!$G$64,Datos!$G$74,IF(BB34=Datos!$G$65,Datos!$G$75,"Revisar")))</f>
        <v>0.54999999999999993</v>
      </c>
      <c r="BD34" s="195">
        <f>IF(AX34=Datos!$C$65,BC34,0)</f>
        <v>0</v>
      </c>
      <c r="BE34" s="195">
        <f>IF(OR(AX34=Datos!$C$63,AX34=Datos!$C$64),BC34,0)</f>
        <v>0.54999999999999993</v>
      </c>
      <c r="BF34" s="448"/>
      <c r="BG34" s="448"/>
      <c r="BH34" s="448"/>
      <c r="BI34" s="448"/>
      <c r="BJ34" s="451"/>
      <c r="BK34" s="454"/>
      <c r="BL34" s="457"/>
      <c r="BM34" s="196"/>
      <c r="BN34" s="191"/>
      <c r="BO34" s="191"/>
      <c r="BP34" s="191"/>
      <c r="BQ34" s="197"/>
    </row>
    <row r="35" spans="1:69" ht="15.5" x14ac:dyDescent="0.35">
      <c r="A35" s="476"/>
      <c r="B35" s="479"/>
      <c r="C35" s="457"/>
      <c r="D35" s="482"/>
      <c r="E35" s="457"/>
      <c r="F35" s="460"/>
      <c r="G35" s="460"/>
      <c r="H35" s="484"/>
      <c r="I35" s="484"/>
      <c r="J35" s="484"/>
      <c r="K35" s="487"/>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3"/>
      <c r="AJ35" s="466"/>
      <c r="AK35" s="466"/>
      <c r="AL35" s="463"/>
      <c r="AM35" s="463"/>
      <c r="AN35" s="463"/>
      <c r="AO35" s="448"/>
      <c r="AP35" s="448"/>
      <c r="AQ35" s="448"/>
      <c r="AR35" s="468"/>
      <c r="AS35" s="470"/>
      <c r="AT35" s="473"/>
      <c r="AU35" s="433"/>
      <c r="AV35" s="434"/>
      <c r="AW35" s="434"/>
      <c r="AX35" s="435"/>
      <c r="AY35" s="435"/>
      <c r="AZ35" s="435"/>
      <c r="BA35" s="435"/>
      <c r="BB35" s="369"/>
      <c r="BC35" s="195" t="e">
        <f>IF(AX35=Datos!$C$63,Datos!$C$73,IF(AX35=Datos!$C$64,Datos!$C$74,IF(AX35=Datos!$C$65,Datos!$C$75,"Revisar")))+IF(AY35=Datos!$D$63,Datos!$D$73,IF(AY35=Datos!$D$64,Datos!$D$74,"Revisar"))+IF(AZ35=Datos!$E$63,Datos!$E$73,IF(AZ35=Datos!$E$64,Datos!$E$74,"Revisar"))+IF(BB35=Datos!$G$63,Datos!$G$73,IF(BB35=Datos!$G$64,Datos!$G$74,IF(BB35=Datos!$G$65,Datos!$G$75,"Revisar")))</f>
        <v>#VALUE!</v>
      </c>
      <c r="BD35" s="195">
        <f>IF(AX35=Datos!$C$65,BC35,0)</f>
        <v>0</v>
      </c>
      <c r="BE35" s="195">
        <f>IF(OR(AX35=Datos!$C$63,AX35=Datos!$C$64),BC35,0)</f>
        <v>0</v>
      </c>
      <c r="BF35" s="448"/>
      <c r="BG35" s="448"/>
      <c r="BH35" s="448"/>
      <c r="BI35" s="448"/>
      <c r="BJ35" s="451"/>
      <c r="BK35" s="454"/>
      <c r="BL35" s="457"/>
      <c r="BM35" s="200"/>
      <c r="BN35" s="200"/>
      <c r="BO35" s="200"/>
      <c r="BP35" s="200"/>
      <c r="BQ35" s="201"/>
    </row>
    <row r="36" spans="1:69" ht="16" thickBot="1" x14ac:dyDescent="0.4">
      <c r="A36" s="477"/>
      <c r="B36" s="480"/>
      <c r="C36" s="458"/>
      <c r="D36" s="483"/>
      <c r="E36" s="458"/>
      <c r="F36" s="461"/>
      <c r="G36" s="461"/>
      <c r="H36" s="485"/>
      <c r="I36" s="485"/>
      <c r="J36" s="485"/>
      <c r="K36" s="488"/>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4"/>
      <c r="AJ36" s="467"/>
      <c r="AK36" s="467"/>
      <c r="AL36" s="464"/>
      <c r="AM36" s="464"/>
      <c r="AN36" s="464"/>
      <c r="AO36" s="449"/>
      <c r="AP36" s="449"/>
      <c r="AQ36" s="449"/>
      <c r="AR36" s="469"/>
      <c r="AS36" s="471"/>
      <c r="AT36" s="474"/>
      <c r="AU36" s="439"/>
      <c r="AV36" s="440"/>
      <c r="AW36" s="440"/>
      <c r="AX36" s="437"/>
      <c r="AY36" s="437"/>
      <c r="AZ36" s="437"/>
      <c r="BA36" s="437"/>
      <c r="BB36" s="438"/>
      <c r="BC36" s="206" t="e">
        <f>IF(AX36=Datos!$C$63,Datos!$C$73,IF(AX36=Datos!$C$64,Datos!$C$74,IF(AX36=Datos!$C$65,Datos!$C$75,"Revisar")))+IF(AY36=Datos!$D$63,Datos!$D$73,IF(AY36=Datos!$D$64,Datos!$D$74,"Revisar"))+IF(AZ36=Datos!$E$63,Datos!$E$73,IF(AZ36=Datos!$E$64,Datos!$E$74,"Revisar"))+IF(BB36=Datos!$G$63,Datos!$G$73,IF(BB36=Datos!$G$64,Datos!$G$74,IF(BB36=Datos!$G$65,Datos!$G$75,"Revisar")))</f>
        <v>#VALUE!</v>
      </c>
      <c r="BD36" s="206">
        <f>IF(AX36=Datos!$C$65,BC36,0)</f>
        <v>0</v>
      </c>
      <c r="BE36" s="206">
        <f>IF(OR(AX36=Datos!$C$63,AX36=Datos!$C$64),BC36,0)</f>
        <v>0</v>
      </c>
      <c r="BF36" s="449"/>
      <c r="BG36" s="449"/>
      <c r="BH36" s="449"/>
      <c r="BI36" s="449"/>
      <c r="BJ36" s="452"/>
      <c r="BK36" s="455"/>
      <c r="BL36" s="458"/>
      <c r="BM36" s="207"/>
      <c r="BN36" s="207"/>
      <c r="BO36" s="207"/>
      <c r="BP36" s="207"/>
      <c r="BQ36" s="208"/>
    </row>
    <row r="37" spans="1:69" s="138" customFormat="1" ht="15.65" hidden="1" customHeight="1" x14ac:dyDescent="0.3">
      <c r="A37" s="496"/>
      <c r="B37" s="497"/>
      <c r="C37" s="498"/>
      <c r="D37" s="499"/>
      <c r="E37" s="498"/>
      <c r="F37" s="495"/>
      <c r="G37" s="495"/>
      <c r="H37" s="500"/>
      <c r="I37" s="500"/>
      <c r="J37" s="500"/>
      <c r="K37" s="501" t="str">
        <f>CONCATENATE(H37," ",I37," ",J37)</f>
        <v xml:space="preserve">  </v>
      </c>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89">
        <f>COUNTIF(P37:AH40,"Si")</f>
        <v>0</v>
      </c>
      <c r="AJ37" s="490">
        <f>IF((COUNTIF(O37:AH40,"Si"))&lt;=0,0,(IF((COUNTIF(O37:AH40,"Si"))&lt;=5,3,(IF(COUNTIF(O37:AH40,"Si")&lt;=11,4,5)))))</f>
        <v>0</v>
      </c>
      <c r="AK37" s="490">
        <f>IF((COUNTIF(O37:AH40,"Si"))&lt;=0,0,(IF((COUNTIF(O37:AH40,"Si"))&lt;=5,"MODERADO",(IF(COUNTIF(O37:AH40,"Si")&lt;=11,"ALTO","EXTREMO")))))</f>
        <v>0</v>
      </c>
      <c r="AL37" s="489"/>
      <c r="AM37" s="489"/>
      <c r="AN37" s="489" t="str">
        <f t="shared" ref="AN37" si="12">IF(AM37="Rara vez",1,(IF(AM37="Improbable",2,(IF(AM37="Posible",3,IF(AM37="Probable",4,IF(AM37="Seguro",5,"Revisar")))))))</f>
        <v>Revisar</v>
      </c>
      <c r="AO37" s="491">
        <f t="shared" ref="AO37" si="13">IF(E37="Corrupción",AN37,IF(AL37&lt;=2,1,IF(AL37&lt;=24,2,IF(AL37&lt;=500,3,IF(AL37&lt;=5000,4,IF(AL37&gt;5000,5,"Revisar"))))))</f>
        <v>1</v>
      </c>
      <c r="AP37" s="491" t="str">
        <f t="shared" ref="AP37" si="14">IF(E37="Corrupción",(IF(AO37=1,"Rara Vez",IF(AO37=2,"Improbable",IF(AO37=3,"Posible",IF(AO37=4,"Probable",IF(AO37=5,"Seguro","Revisar")))))),IF(AO37=1,"Muy Baja",IF(AO37=2,"Baja",IF(AO37=3,"Media",IF(AO37=4,"Alta","Muy Alta")))))</f>
        <v>Muy Baja</v>
      </c>
      <c r="AQ37" s="491" t="e">
        <f>IF(E37="Corrupción",AJ37,(ROUND(((VLOOKUP(M37,Datos!$B$25:$C$29,2,FALSE)*Datos!$B$32)+(VLOOKUP(N37,Datos!$B$25:$C$29,2,FALSE)*Datos!$C$32)+(VLOOKUP(O37,Datos!$B$25:$C$29,2,FALSE)*Datos!$D$32))*5,0)))</f>
        <v>#N/A</v>
      </c>
      <c r="AR37" s="492" t="e">
        <f>IF(AQ37=1,"Insignificante",IF(AQ37=2,"Menor",IF(AQ37=3,"Moderado",IF(AQ37=4,"Mayor","Catastrófico"))))</f>
        <v>#N/A</v>
      </c>
      <c r="AS37" s="493" t="e">
        <f>_xlfn.NUMBERVALUE(CONCATENATE(AO37,AQ37),"##")</f>
        <v>#N/A</v>
      </c>
      <c r="AT37" s="494" t="e">
        <f>VLOOKUP(AS37,Datos!$I$37:$J$61,2,FALSE)</f>
        <v>#N/A</v>
      </c>
      <c r="AU37" s="186"/>
      <c r="AV37" s="187"/>
      <c r="AW37" s="187"/>
      <c r="AX37" s="188"/>
      <c r="AY37" s="188"/>
      <c r="AZ37" s="188"/>
      <c r="BA37" s="188"/>
      <c r="BB37" s="185"/>
      <c r="BC37" s="145" t="e">
        <f>IF(AX37=Datos!$C$63,Datos!$C$73,IF(AX37=Datos!$C$64,Datos!$C$74,IF(AX37=Datos!$C$65,Datos!$C$75,"Revisar")))+IF(AY37=Datos!$D$63,Datos!$D$73,IF(AY37=Datos!$D$64,Datos!$D$74,"Revisar"))+IF(AZ37=Datos!$E$63,Datos!$E$73,IF(AZ37=Datos!$E$64,Datos!$E$74,"Revisar"))+IF(BB37=Datos!$G$63,Datos!$G$73,IF(BB37=Datos!$G$64,Datos!$G$74,IF(BB37=Datos!$G$65,Datos!$G$75,"Revisar")))</f>
        <v>#VALUE!</v>
      </c>
      <c r="BD37" s="145">
        <f>IF(AX37=Datos!$C$65,BC37,0)</f>
        <v>0</v>
      </c>
      <c r="BE37" s="145">
        <f>IF(OR(AX37=Datos!$C$63,AX37=Datos!$C$64),BC37,0)</f>
        <v>0</v>
      </c>
      <c r="BF37" s="447">
        <f>IF(ROUND(AO37-SUM(BE37:BE40),0)&lt;=0,1,ROUND(AO37-SUM(BE37:BE40),0))</f>
        <v>1</v>
      </c>
      <c r="BG37" s="491" t="str">
        <f>IF(E37="Corrupción",(IF(BF37=1,"Rara Vez",IF(BF37=2,"Improbable",IF(BF37=3,"Posible",IF(BF37=4,"Probable","Seguro"))))),IF(BF37=1,"Muy Baja",IF(BF37=2,"Baja",IF(BF37=3,"Media",IF(BF37=4,"Alta","Muy Alta")))))</f>
        <v>Muy Baja</v>
      </c>
      <c r="BH37" s="447" t="e">
        <f>ROUND(AQ37-SUM(BD37:BD40),0)</f>
        <v>#N/A</v>
      </c>
      <c r="BI37" s="447" t="e">
        <f>IF(BH37=1,"Insignificante",IF(BH37=2,"Menor",IF(BH37=3,"Moderado",IF(BH37=4,"Mayor","Catastrófico"))))</f>
        <v>#N/A</v>
      </c>
      <c r="BJ37" s="450" t="e">
        <f>_xlfn.NUMBERVALUE(CONCATENATE(BF37,BH37),"##")</f>
        <v>#N/A</v>
      </c>
      <c r="BK37" s="453" t="e">
        <f>+VLOOKUP(BJ37,Datos!$I$37:$J$65,2,FALSE)</f>
        <v>#N/A</v>
      </c>
      <c r="BL37" s="456"/>
      <c r="BM37" s="189"/>
      <c r="BN37" s="185"/>
      <c r="BO37" s="185"/>
      <c r="BP37" s="185"/>
      <c r="BQ37" s="190"/>
    </row>
    <row r="38" spans="1:69" ht="15.65" hidden="1" customHeight="1" x14ac:dyDescent="0.35">
      <c r="A38" s="476"/>
      <c r="B38" s="479"/>
      <c r="C38" s="457"/>
      <c r="D38" s="482"/>
      <c r="E38" s="457"/>
      <c r="F38" s="460"/>
      <c r="G38" s="460"/>
      <c r="H38" s="484"/>
      <c r="I38" s="484"/>
      <c r="J38" s="484"/>
      <c r="K38" s="487"/>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3"/>
      <c r="AJ38" s="466"/>
      <c r="AK38" s="466"/>
      <c r="AL38" s="463"/>
      <c r="AM38" s="463"/>
      <c r="AN38" s="463"/>
      <c r="AO38" s="448"/>
      <c r="AP38" s="448"/>
      <c r="AQ38" s="448"/>
      <c r="AR38" s="468"/>
      <c r="AS38" s="470"/>
      <c r="AT38" s="473"/>
      <c r="AU38" s="192"/>
      <c r="AV38" s="193"/>
      <c r="AW38" s="193"/>
      <c r="AX38" s="194"/>
      <c r="AY38" s="194"/>
      <c r="AZ38" s="194"/>
      <c r="BA38" s="194"/>
      <c r="BB38" s="191"/>
      <c r="BC38" s="195" t="e">
        <f>IF(AX38=Datos!$C$63,Datos!$C$73,IF(AX38=Datos!$C$64,Datos!$C$74,IF(AX38=Datos!$C$65,Datos!$C$75,"Revisar")))+IF(AY38=Datos!$D$63,Datos!$D$73,IF(AY38=Datos!$D$64,Datos!$D$74,"Revisar"))+IF(AZ38=Datos!$E$63,Datos!$E$73,IF(AZ38=Datos!$E$64,Datos!$E$74,"Revisar"))+IF(BB38=Datos!$G$63,Datos!$G$73,IF(BB38=Datos!$G$64,Datos!$G$74,IF(BB38=Datos!$G$65,Datos!$G$75,"Revisar")))</f>
        <v>#VALUE!</v>
      </c>
      <c r="BD38" s="195">
        <f>IF(AX38=Datos!$C$65,BC38,0)</f>
        <v>0</v>
      </c>
      <c r="BE38" s="195">
        <f>IF(OR(AX38=Datos!$C$63,AX38=Datos!$C$64),BC38,0)</f>
        <v>0</v>
      </c>
      <c r="BF38" s="448"/>
      <c r="BG38" s="448"/>
      <c r="BH38" s="448"/>
      <c r="BI38" s="448"/>
      <c r="BJ38" s="451"/>
      <c r="BK38" s="454"/>
      <c r="BL38" s="457"/>
      <c r="BM38" s="196"/>
      <c r="BN38" s="191"/>
      <c r="BO38" s="191"/>
      <c r="BP38" s="191"/>
      <c r="BQ38" s="197"/>
    </row>
    <row r="39" spans="1:69" ht="43.5" hidden="1" customHeight="1" x14ac:dyDescent="0.35">
      <c r="A39" s="476"/>
      <c r="B39" s="479"/>
      <c r="C39" s="457"/>
      <c r="D39" s="482"/>
      <c r="E39" s="457"/>
      <c r="F39" s="460"/>
      <c r="G39" s="460"/>
      <c r="H39" s="484"/>
      <c r="I39" s="484"/>
      <c r="J39" s="484"/>
      <c r="K39" s="487"/>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3"/>
      <c r="AJ39" s="466"/>
      <c r="AK39" s="466"/>
      <c r="AL39" s="463"/>
      <c r="AM39" s="463"/>
      <c r="AN39" s="463"/>
      <c r="AO39" s="448"/>
      <c r="AP39" s="448"/>
      <c r="AQ39" s="448"/>
      <c r="AR39" s="468"/>
      <c r="AS39" s="470"/>
      <c r="AT39" s="473"/>
      <c r="AU39" s="199"/>
      <c r="AV39" s="193"/>
      <c r="AW39" s="193"/>
      <c r="AX39" s="194"/>
      <c r="AY39" s="194"/>
      <c r="AZ39" s="194"/>
      <c r="BA39" s="194"/>
      <c r="BB39" s="191"/>
      <c r="BC39" s="195" t="e">
        <f>IF(AX39=Datos!$C$63,Datos!$C$73,IF(AX39=Datos!$C$64,Datos!$C$74,IF(AX39=Datos!$C$65,Datos!$C$75,"Revisar")))+IF(AY39=Datos!$D$63,Datos!$D$73,IF(AY39=Datos!$D$64,Datos!$D$74,"Revisar"))+IF(AZ39=Datos!$E$63,Datos!$E$73,IF(AZ39=Datos!$E$64,Datos!$E$74,"Revisar"))+IF(BB39=Datos!$G$63,Datos!$G$73,IF(BB39=Datos!$G$64,Datos!$G$74,IF(BB39=Datos!$G$65,Datos!$G$75,"Revisar")))</f>
        <v>#VALUE!</v>
      </c>
      <c r="BD39" s="195">
        <f>IF(AX39=Datos!$C$65,BC39,0)</f>
        <v>0</v>
      </c>
      <c r="BE39" s="195">
        <f>IF(OR(AX39=Datos!$C$63,AX39=Datos!$C$64),BC39,0)</f>
        <v>0</v>
      </c>
      <c r="BF39" s="448"/>
      <c r="BG39" s="448"/>
      <c r="BH39" s="448"/>
      <c r="BI39" s="448"/>
      <c r="BJ39" s="451"/>
      <c r="BK39" s="454"/>
      <c r="BL39" s="457"/>
      <c r="BM39" s="200"/>
      <c r="BN39" s="200"/>
      <c r="BO39" s="200"/>
      <c r="BP39" s="200"/>
      <c r="BQ39" s="201"/>
    </row>
    <row r="40" spans="1:69" ht="43.5" hidden="1" customHeight="1" thickBot="1" x14ac:dyDescent="0.4">
      <c r="A40" s="477"/>
      <c r="B40" s="480"/>
      <c r="C40" s="458"/>
      <c r="D40" s="483"/>
      <c r="E40" s="458"/>
      <c r="F40" s="461"/>
      <c r="G40" s="461"/>
      <c r="H40" s="485"/>
      <c r="I40" s="485"/>
      <c r="J40" s="485"/>
      <c r="K40" s="488"/>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4"/>
      <c r="AJ40" s="467"/>
      <c r="AK40" s="467"/>
      <c r="AL40" s="464"/>
      <c r="AM40" s="464"/>
      <c r="AN40" s="464"/>
      <c r="AO40" s="449"/>
      <c r="AP40" s="449"/>
      <c r="AQ40" s="449"/>
      <c r="AR40" s="469"/>
      <c r="AS40" s="471"/>
      <c r="AT40" s="474"/>
      <c r="AU40" s="203"/>
      <c r="AV40" s="204"/>
      <c r="AW40" s="204"/>
      <c r="AX40" s="205"/>
      <c r="AY40" s="205"/>
      <c r="AZ40" s="205"/>
      <c r="BA40" s="205"/>
      <c r="BB40" s="202"/>
      <c r="BC40" s="206" t="e">
        <f>IF(AX40=Datos!$C$63,Datos!$C$73,IF(AX40=Datos!$C$64,Datos!$C$74,IF(AX40=Datos!$C$65,Datos!$C$75,"Revisar")))+IF(AY40=Datos!$D$63,Datos!$D$73,IF(AY40=Datos!$D$64,Datos!$D$74,"Revisar"))+IF(AZ40=Datos!$E$63,Datos!$E$73,IF(AZ40=Datos!$E$64,Datos!$E$74,"Revisar"))+IF(BB40=Datos!$G$63,Datos!$G$73,IF(BB40=Datos!$G$64,Datos!$G$74,IF(BB40=Datos!$G$65,Datos!$G$75,"Revisar")))</f>
        <v>#VALUE!</v>
      </c>
      <c r="BD40" s="206">
        <f>IF(AX40=Datos!$C$65,BC40,0)</f>
        <v>0</v>
      </c>
      <c r="BE40" s="206">
        <f>IF(OR(AX40=Datos!$C$63,AX40=Datos!$C$64),BC40,0)</f>
        <v>0</v>
      </c>
      <c r="BF40" s="449"/>
      <c r="BG40" s="449"/>
      <c r="BH40" s="449"/>
      <c r="BI40" s="449"/>
      <c r="BJ40" s="452"/>
      <c r="BK40" s="455"/>
      <c r="BL40" s="458"/>
      <c r="BM40" s="207"/>
      <c r="BN40" s="207"/>
      <c r="BO40" s="207"/>
      <c r="BP40" s="207"/>
      <c r="BQ40" s="208"/>
    </row>
    <row r="41" spans="1:69" s="138" customFormat="1" ht="15.65" hidden="1" customHeight="1" x14ac:dyDescent="0.3">
      <c r="A41" s="496"/>
      <c r="B41" s="497"/>
      <c r="C41" s="498"/>
      <c r="D41" s="499"/>
      <c r="E41" s="498"/>
      <c r="F41" s="495"/>
      <c r="G41" s="495"/>
      <c r="H41" s="500"/>
      <c r="I41" s="500"/>
      <c r="J41" s="500"/>
      <c r="K41" s="501" t="str">
        <f>CONCATENATE(H41," ",I41," ",J41)</f>
        <v xml:space="preserve">  </v>
      </c>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89">
        <f>COUNTIF(P41:AH44,"Si")</f>
        <v>0</v>
      </c>
      <c r="AJ41" s="490">
        <f>IF((COUNTIF(O41:AH44,"Si"))&lt;=0,0,(IF((COUNTIF(O41:AH44,"Si"))&lt;=5,3,(IF(COUNTIF(O41:AH44,"Si")&lt;=11,4,5)))))</f>
        <v>0</v>
      </c>
      <c r="AK41" s="490">
        <f>IF((COUNTIF(O41:AH44,"Si"))&lt;=0,0,(IF((COUNTIF(O41:AH44,"Si"))&lt;=5,"MODERADO",(IF(COUNTIF(O41:AH44,"Si")&lt;=11,"ALTO","EXTREMO")))))</f>
        <v>0</v>
      </c>
      <c r="AL41" s="489"/>
      <c r="AM41" s="489"/>
      <c r="AN41" s="489" t="str">
        <f t="shared" ref="AN41" si="15">IF(AM41="Rara vez",1,(IF(AM41="Improbable",2,(IF(AM41="Posible",3,IF(AM41="Probable",4,IF(AM41="Seguro",5,"Revisar")))))))</f>
        <v>Revisar</v>
      </c>
      <c r="AO41" s="491">
        <f t="shared" ref="AO41" si="16">IF(E41="Corrupción",AN41,IF(AL41&lt;=2,1,IF(AL41&lt;=24,2,IF(AL41&lt;=500,3,IF(AL41&lt;=5000,4,IF(AL41&gt;5000,5,"Revisar"))))))</f>
        <v>1</v>
      </c>
      <c r="AP41" s="491" t="str">
        <f t="shared" ref="AP41" si="17">IF(E41="Corrupción",(IF(AO41=1,"Rara Vez",IF(AO41=2,"Improbable",IF(AO41=3,"Posible",IF(AO41=4,"Probable",IF(AO41=5,"Seguro","Revisar")))))),IF(AO41=1,"Muy Baja",IF(AO41=2,"Baja",IF(AO41=3,"Media",IF(AO41=4,"Alta","Muy Alta")))))</f>
        <v>Muy Baja</v>
      </c>
      <c r="AQ41" s="491" t="e">
        <f>IF(E41="Corrupción",AJ41,(ROUND(((VLOOKUP(M41,Datos!$B$25:$C$29,2,FALSE)*Datos!$B$32)+(VLOOKUP(N41,Datos!$B$25:$C$29,2,FALSE)*Datos!$C$32)+(VLOOKUP(O41,Datos!$B$25:$C$29,2,FALSE)*Datos!$D$32))*5,0)))</f>
        <v>#N/A</v>
      </c>
      <c r="AR41" s="492" t="e">
        <f>IF(AQ41=1,"Insignificante",IF(AQ41=2,"Menor",IF(AQ41=3,"Moderado",IF(AQ41=4,"Mayor","Catastrófico"))))</f>
        <v>#N/A</v>
      </c>
      <c r="AS41" s="493" t="e">
        <f>_xlfn.NUMBERVALUE(CONCATENATE(AO41,AQ41),"##")</f>
        <v>#N/A</v>
      </c>
      <c r="AT41" s="494" t="e">
        <f>VLOOKUP(AS41,Datos!$I$37:$J$61,2,FALSE)</f>
        <v>#N/A</v>
      </c>
      <c r="AU41" s="186"/>
      <c r="AV41" s="187"/>
      <c r="AW41" s="187"/>
      <c r="AX41" s="188"/>
      <c r="AY41" s="188"/>
      <c r="AZ41" s="188"/>
      <c r="BA41" s="188"/>
      <c r="BB41" s="185"/>
      <c r="BC41" s="145" t="e">
        <f>IF(AX41=Datos!$C$63,Datos!$C$73,IF(AX41=Datos!$C$64,Datos!$C$74,IF(AX41=Datos!$C$65,Datos!$C$75,"Revisar")))+IF(AY41=Datos!$D$63,Datos!$D$73,IF(AY41=Datos!$D$64,Datos!$D$74,"Revisar"))+IF(AZ41=Datos!$E$63,Datos!$E$73,IF(AZ41=Datos!$E$64,Datos!$E$74,"Revisar"))+IF(BB41=Datos!$G$63,Datos!$G$73,IF(BB41=Datos!$G$64,Datos!$G$74,IF(BB41=Datos!$G$65,Datos!$G$75,"Revisar")))</f>
        <v>#VALUE!</v>
      </c>
      <c r="BD41" s="145">
        <f>IF(AX41=Datos!$C$65,BC41,0)</f>
        <v>0</v>
      </c>
      <c r="BE41" s="145">
        <f>IF(OR(AX41=Datos!$C$63,AX41=Datos!$C$64),BC41,0)</f>
        <v>0</v>
      </c>
      <c r="BF41" s="447">
        <f>IF(ROUND(AO41-SUM(BE41:BE44),0)&lt;=0,1,ROUND(AO41-SUM(BE41:BE44),0))</f>
        <v>1</v>
      </c>
      <c r="BG41" s="491" t="str">
        <f>IF(E41="Corrupción",(IF(BF41=1,"Rara Vez",IF(BF41=2,"Improbable",IF(BF41=3,"Posible",IF(BF41=4,"Probable","Seguro"))))),IF(BF41=1,"Muy Baja",IF(BF41=2,"Baja",IF(BF41=3,"Media",IF(BF41=4,"Alta","Muy Alta")))))</f>
        <v>Muy Baja</v>
      </c>
      <c r="BH41" s="447" t="e">
        <f>ROUND(AQ41-SUM(BD41:BD44),0)</f>
        <v>#N/A</v>
      </c>
      <c r="BI41" s="447" t="e">
        <f>IF(BH41=1,"Insignificante",IF(BH41=2,"Menor",IF(BH41=3,"Moderado",IF(BH41=4,"Mayor","Catastrófico"))))</f>
        <v>#N/A</v>
      </c>
      <c r="BJ41" s="450" t="e">
        <f>_xlfn.NUMBERVALUE(CONCATENATE(BF41,BH41),"##")</f>
        <v>#N/A</v>
      </c>
      <c r="BK41" s="453" t="e">
        <f>+VLOOKUP(BJ41,Datos!$I$37:$J$65,2,FALSE)</f>
        <v>#N/A</v>
      </c>
      <c r="BL41" s="456"/>
      <c r="BM41" s="189"/>
      <c r="BN41" s="185"/>
      <c r="BO41" s="185"/>
      <c r="BP41" s="185"/>
      <c r="BQ41" s="190"/>
    </row>
    <row r="42" spans="1:69" ht="15.65" hidden="1" customHeight="1" x14ac:dyDescent="0.35">
      <c r="A42" s="476"/>
      <c r="B42" s="479"/>
      <c r="C42" s="457"/>
      <c r="D42" s="482"/>
      <c r="E42" s="457"/>
      <c r="F42" s="460"/>
      <c r="G42" s="460"/>
      <c r="H42" s="484"/>
      <c r="I42" s="484"/>
      <c r="J42" s="484"/>
      <c r="K42" s="487"/>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3"/>
      <c r="AJ42" s="466"/>
      <c r="AK42" s="466"/>
      <c r="AL42" s="463"/>
      <c r="AM42" s="463"/>
      <c r="AN42" s="463"/>
      <c r="AO42" s="448"/>
      <c r="AP42" s="448"/>
      <c r="AQ42" s="448"/>
      <c r="AR42" s="468"/>
      <c r="AS42" s="470"/>
      <c r="AT42" s="473"/>
      <c r="AU42" s="192"/>
      <c r="AV42" s="193"/>
      <c r="AW42" s="193"/>
      <c r="AX42" s="194"/>
      <c r="AY42" s="194"/>
      <c r="AZ42" s="194"/>
      <c r="BA42" s="194"/>
      <c r="BB42" s="191"/>
      <c r="BC42" s="195" t="e">
        <f>IF(AX42=Datos!$C$63,Datos!$C$73,IF(AX42=Datos!$C$64,Datos!$C$74,IF(AX42=Datos!$C$65,Datos!$C$75,"Revisar")))+IF(AY42=Datos!$D$63,Datos!$D$73,IF(AY42=Datos!$D$64,Datos!$D$74,"Revisar"))+IF(AZ42=Datos!$E$63,Datos!$E$73,IF(AZ42=Datos!$E$64,Datos!$E$74,"Revisar"))+IF(BB42=Datos!$G$63,Datos!$G$73,IF(BB42=Datos!$G$64,Datos!$G$74,IF(BB42=Datos!$G$65,Datos!$G$75,"Revisar")))</f>
        <v>#VALUE!</v>
      </c>
      <c r="BD42" s="195">
        <f>IF(AX42=Datos!$C$65,BC42,0)</f>
        <v>0</v>
      </c>
      <c r="BE42" s="195">
        <f>IF(OR(AX42=Datos!$C$63,AX42=Datos!$C$64),BC42,0)</f>
        <v>0</v>
      </c>
      <c r="BF42" s="448"/>
      <c r="BG42" s="448"/>
      <c r="BH42" s="448"/>
      <c r="BI42" s="448"/>
      <c r="BJ42" s="451"/>
      <c r="BK42" s="454"/>
      <c r="BL42" s="457"/>
      <c r="BM42" s="196"/>
      <c r="BN42" s="191"/>
      <c r="BO42" s="191"/>
      <c r="BP42" s="191"/>
      <c r="BQ42" s="197"/>
    </row>
    <row r="43" spans="1:69" ht="43.5" hidden="1" customHeight="1" x14ac:dyDescent="0.35">
      <c r="A43" s="476"/>
      <c r="B43" s="479"/>
      <c r="C43" s="457"/>
      <c r="D43" s="482"/>
      <c r="E43" s="457"/>
      <c r="F43" s="460"/>
      <c r="G43" s="460"/>
      <c r="H43" s="484"/>
      <c r="I43" s="484"/>
      <c r="J43" s="484"/>
      <c r="K43" s="487"/>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3"/>
      <c r="AJ43" s="466"/>
      <c r="AK43" s="466"/>
      <c r="AL43" s="463"/>
      <c r="AM43" s="463"/>
      <c r="AN43" s="463"/>
      <c r="AO43" s="448"/>
      <c r="AP43" s="448"/>
      <c r="AQ43" s="448"/>
      <c r="AR43" s="468"/>
      <c r="AS43" s="470"/>
      <c r="AT43" s="473"/>
      <c r="AU43" s="199"/>
      <c r="AV43" s="193"/>
      <c r="AW43" s="193"/>
      <c r="AX43" s="194"/>
      <c r="AY43" s="194"/>
      <c r="AZ43" s="194"/>
      <c r="BA43" s="194"/>
      <c r="BB43" s="191"/>
      <c r="BC43" s="195" t="e">
        <f>IF(AX43=Datos!$C$63,Datos!$C$73,IF(AX43=Datos!$C$64,Datos!$C$74,IF(AX43=Datos!$C$65,Datos!$C$75,"Revisar")))+IF(AY43=Datos!$D$63,Datos!$D$73,IF(AY43=Datos!$D$64,Datos!$D$74,"Revisar"))+IF(AZ43=Datos!$E$63,Datos!$E$73,IF(AZ43=Datos!$E$64,Datos!$E$74,"Revisar"))+IF(BB43=Datos!$G$63,Datos!$G$73,IF(BB43=Datos!$G$64,Datos!$G$74,IF(BB43=Datos!$G$65,Datos!$G$75,"Revisar")))</f>
        <v>#VALUE!</v>
      </c>
      <c r="BD43" s="195">
        <f>IF(AX43=Datos!$C$65,BC43,0)</f>
        <v>0</v>
      </c>
      <c r="BE43" s="195">
        <f>IF(OR(AX43=Datos!$C$63,AX43=Datos!$C$64),BC43,0)</f>
        <v>0</v>
      </c>
      <c r="BF43" s="448"/>
      <c r="BG43" s="448"/>
      <c r="BH43" s="448"/>
      <c r="BI43" s="448"/>
      <c r="BJ43" s="451"/>
      <c r="BK43" s="454"/>
      <c r="BL43" s="457"/>
      <c r="BM43" s="200"/>
      <c r="BN43" s="200"/>
      <c r="BO43" s="200"/>
      <c r="BP43" s="200"/>
      <c r="BQ43" s="201"/>
    </row>
    <row r="44" spans="1:69" ht="43.5" hidden="1" customHeight="1" thickBot="1" x14ac:dyDescent="0.4">
      <c r="A44" s="477"/>
      <c r="B44" s="480"/>
      <c r="C44" s="458"/>
      <c r="D44" s="483"/>
      <c r="E44" s="458"/>
      <c r="F44" s="461"/>
      <c r="G44" s="461"/>
      <c r="H44" s="485"/>
      <c r="I44" s="485"/>
      <c r="J44" s="485"/>
      <c r="K44" s="488"/>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4"/>
      <c r="AJ44" s="467"/>
      <c r="AK44" s="467"/>
      <c r="AL44" s="464"/>
      <c r="AM44" s="464"/>
      <c r="AN44" s="464"/>
      <c r="AO44" s="449"/>
      <c r="AP44" s="449"/>
      <c r="AQ44" s="449"/>
      <c r="AR44" s="469"/>
      <c r="AS44" s="471"/>
      <c r="AT44" s="474"/>
      <c r="AU44" s="203"/>
      <c r="AV44" s="204"/>
      <c r="AW44" s="204"/>
      <c r="AX44" s="205"/>
      <c r="AY44" s="205"/>
      <c r="AZ44" s="205"/>
      <c r="BA44" s="205"/>
      <c r="BB44" s="202"/>
      <c r="BC44" s="206" t="e">
        <f>IF(AX44=Datos!$C$63,Datos!$C$73,IF(AX44=Datos!$C$64,Datos!$C$74,IF(AX44=Datos!$C$65,Datos!$C$75,"Revisar")))+IF(AY44=Datos!$D$63,Datos!$D$73,IF(AY44=Datos!$D$64,Datos!$D$74,"Revisar"))+IF(AZ44=Datos!$E$63,Datos!$E$73,IF(AZ44=Datos!$E$64,Datos!$E$74,"Revisar"))+IF(BB44=Datos!$G$63,Datos!$G$73,IF(BB44=Datos!$G$64,Datos!$G$74,IF(BB44=Datos!$G$65,Datos!$G$75,"Revisar")))</f>
        <v>#VALUE!</v>
      </c>
      <c r="BD44" s="206">
        <f>IF(AX44=Datos!$C$65,BC44,0)</f>
        <v>0</v>
      </c>
      <c r="BE44" s="206">
        <f>IF(OR(AX44=Datos!$C$63,AX44=Datos!$C$64),BC44,0)</f>
        <v>0</v>
      </c>
      <c r="BF44" s="449"/>
      <c r="BG44" s="449"/>
      <c r="BH44" s="449"/>
      <c r="BI44" s="449"/>
      <c r="BJ44" s="452"/>
      <c r="BK44" s="455"/>
      <c r="BL44" s="458"/>
      <c r="BM44" s="207"/>
      <c r="BN44" s="207"/>
      <c r="BO44" s="207"/>
      <c r="BP44" s="207"/>
      <c r="BQ44" s="208"/>
    </row>
    <row r="45" spans="1:69" s="138" customFormat="1" ht="15.65" hidden="1" customHeight="1" x14ac:dyDescent="0.3">
      <c r="A45" s="496"/>
      <c r="B45" s="497"/>
      <c r="C45" s="498"/>
      <c r="D45" s="499"/>
      <c r="E45" s="498"/>
      <c r="F45" s="495"/>
      <c r="G45" s="495"/>
      <c r="H45" s="500"/>
      <c r="I45" s="500"/>
      <c r="J45" s="500"/>
      <c r="K45" s="501" t="str">
        <f>CONCATENATE(H45," ",I45," ",J45)</f>
        <v xml:space="preserve">  </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89">
        <f>COUNTIF(P45:AH48,"Si")</f>
        <v>0</v>
      </c>
      <c r="AJ45" s="490">
        <f>IF((COUNTIF(O45:AH48,"Si"))&lt;=0,0,(IF((COUNTIF(O45:AH48,"Si"))&lt;=5,3,(IF(COUNTIF(O45:AH48,"Si")&lt;=11,4,5)))))</f>
        <v>0</v>
      </c>
      <c r="AK45" s="490">
        <f>IF((COUNTIF(O45:AH48,"Si"))&lt;=0,0,(IF((COUNTIF(O45:AH48,"Si"))&lt;=5,"MODERADO",(IF(COUNTIF(O45:AH48,"Si")&lt;=11,"ALTO","EXTREMO")))))</f>
        <v>0</v>
      </c>
      <c r="AL45" s="489"/>
      <c r="AM45" s="489"/>
      <c r="AN45" s="489" t="str">
        <f t="shared" ref="AN45" si="18">IF(AM45="Rara vez",1,(IF(AM45="Improbable",2,(IF(AM45="Posible",3,IF(AM45="Probable",4,IF(AM45="Seguro",5,"Revisar")))))))</f>
        <v>Revisar</v>
      </c>
      <c r="AO45" s="491">
        <f t="shared" ref="AO45" si="19">IF(E45="Corrupción",AN45,IF(AL45&lt;=2,1,IF(AL45&lt;=24,2,IF(AL45&lt;=500,3,IF(AL45&lt;=5000,4,IF(AL45&gt;5000,5,"Revisar"))))))</f>
        <v>1</v>
      </c>
      <c r="AP45" s="491" t="str">
        <f t="shared" ref="AP45" si="20">IF(E45="Corrupción",(IF(AO45=1,"Rara Vez",IF(AO45=2,"Improbable",IF(AO45=3,"Posible",IF(AO45=4,"Probable",IF(AO45=5,"Seguro","Revisar")))))),IF(AO45=1,"Muy Baja",IF(AO45=2,"Baja",IF(AO45=3,"Media",IF(AO45=4,"Alta","Muy Alta")))))</f>
        <v>Muy Baja</v>
      </c>
      <c r="AQ45" s="491" t="e">
        <f>IF(E45="Corrupción",AJ45,(ROUND(((VLOOKUP(M45,Datos!$B$25:$C$29,2,FALSE)*Datos!$B$32)+(VLOOKUP(N45,Datos!$B$25:$C$29,2,FALSE)*Datos!$C$32)+(VLOOKUP(O45,Datos!$B$25:$C$29,2,FALSE)*Datos!$D$32))*5,0)))</f>
        <v>#N/A</v>
      </c>
      <c r="AR45" s="492" t="e">
        <f>IF(AQ45=1,"Insignificante",IF(AQ45=2,"Menor",IF(AQ45=3,"Moderado",IF(AQ45=4,"Mayor","Catastrófico"))))</f>
        <v>#N/A</v>
      </c>
      <c r="AS45" s="493" t="e">
        <f>_xlfn.NUMBERVALUE(CONCATENATE(AO45,AQ45),"##")</f>
        <v>#N/A</v>
      </c>
      <c r="AT45" s="494" t="e">
        <f>VLOOKUP(AS45,Datos!$I$37:$J$61,2,FALSE)</f>
        <v>#N/A</v>
      </c>
      <c r="AU45" s="186"/>
      <c r="AV45" s="187"/>
      <c r="AW45" s="187"/>
      <c r="AX45" s="188"/>
      <c r="AY45" s="188"/>
      <c r="AZ45" s="188"/>
      <c r="BA45" s="188"/>
      <c r="BB45" s="185"/>
      <c r="BC45" s="145" t="e">
        <f>IF(AX45=Datos!$C$63,Datos!$C$73,IF(AX45=Datos!$C$64,Datos!$C$74,IF(AX45=Datos!$C$65,Datos!$C$75,"Revisar")))+IF(AY45=Datos!$D$63,Datos!$D$73,IF(AY45=Datos!$D$64,Datos!$D$74,"Revisar"))+IF(AZ45=Datos!$E$63,Datos!$E$73,IF(AZ45=Datos!$E$64,Datos!$E$74,"Revisar"))+IF(BB45=Datos!$G$63,Datos!$G$73,IF(BB45=Datos!$G$64,Datos!$G$74,IF(BB45=Datos!$G$65,Datos!$G$75,"Revisar")))</f>
        <v>#VALUE!</v>
      </c>
      <c r="BD45" s="145">
        <f>IF(AX45=Datos!$C$65,BC45,0)</f>
        <v>0</v>
      </c>
      <c r="BE45" s="145">
        <f>IF(OR(AX45=Datos!$C$63,AX45=Datos!$C$64),BC45,0)</f>
        <v>0</v>
      </c>
      <c r="BF45" s="447">
        <f>IF(ROUND(AO45-SUM(BE45:BE48),0)&lt;=0,1,ROUND(AO45-SUM(BE45:BE48),0))</f>
        <v>1</v>
      </c>
      <c r="BG45" s="491" t="str">
        <f>IF(E45="Corrupción",(IF(BF45=1,"Rara Vez",IF(BF45=2,"Improbable",IF(BF45=3,"Posible",IF(BF45=4,"Probable","Seguro"))))),IF(BF45=1,"Muy Baja",IF(BF45=2,"Baja",IF(BF45=3,"Media",IF(BF45=4,"Alta","Muy Alta")))))</f>
        <v>Muy Baja</v>
      </c>
      <c r="BH45" s="447" t="e">
        <f>ROUND(AQ45-SUM(BD45:BD48),0)</f>
        <v>#N/A</v>
      </c>
      <c r="BI45" s="447" t="e">
        <f>IF(BH45=1,"Insignificante",IF(BH45=2,"Menor",IF(BH45=3,"Moderado",IF(BH45=4,"Mayor","Catastrófico"))))</f>
        <v>#N/A</v>
      </c>
      <c r="BJ45" s="450" t="e">
        <f>_xlfn.NUMBERVALUE(CONCATENATE(BF45,BH45),"##")</f>
        <v>#N/A</v>
      </c>
      <c r="BK45" s="453" t="e">
        <f>+VLOOKUP(BJ45,Datos!$I$37:$J$65,2,FALSE)</f>
        <v>#N/A</v>
      </c>
      <c r="BL45" s="456"/>
      <c r="BM45" s="189"/>
      <c r="BN45" s="185"/>
      <c r="BO45" s="185"/>
      <c r="BP45" s="185"/>
      <c r="BQ45" s="190"/>
    </row>
    <row r="46" spans="1:69" ht="15.65" hidden="1" customHeight="1" x14ac:dyDescent="0.35">
      <c r="A46" s="476"/>
      <c r="B46" s="479"/>
      <c r="C46" s="457"/>
      <c r="D46" s="482"/>
      <c r="E46" s="457"/>
      <c r="F46" s="460"/>
      <c r="G46" s="460"/>
      <c r="H46" s="484"/>
      <c r="I46" s="484"/>
      <c r="J46" s="484"/>
      <c r="K46" s="487"/>
      <c r="L46" s="460"/>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3"/>
      <c r="AJ46" s="466"/>
      <c r="AK46" s="466"/>
      <c r="AL46" s="463"/>
      <c r="AM46" s="463"/>
      <c r="AN46" s="463"/>
      <c r="AO46" s="448"/>
      <c r="AP46" s="448"/>
      <c r="AQ46" s="448"/>
      <c r="AR46" s="468"/>
      <c r="AS46" s="470"/>
      <c r="AT46" s="473"/>
      <c r="AU46" s="192"/>
      <c r="AV46" s="193"/>
      <c r="AW46" s="193"/>
      <c r="AX46" s="194"/>
      <c r="AY46" s="194"/>
      <c r="AZ46" s="194"/>
      <c r="BA46" s="194"/>
      <c r="BB46" s="191"/>
      <c r="BC46" s="195" t="e">
        <f>IF(AX46=Datos!$C$63,Datos!$C$73,IF(AX46=Datos!$C$64,Datos!$C$74,IF(AX46=Datos!$C$65,Datos!$C$75,"Revisar")))+IF(AY46=Datos!$D$63,Datos!$D$73,IF(AY46=Datos!$D$64,Datos!$D$74,"Revisar"))+IF(AZ46=Datos!$E$63,Datos!$E$73,IF(AZ46=Datos!$E$64,Datos!$E$74,"Revisar"))+IF(BB46=Datos!$G$63,Datos!$G$73,IF(BB46=Datos!$G$64,Datos!$G$74,IF(BB46=Datos!$G$65,Datos!$G$75,"Revisar")))</f>
        <v>#VALUE!</v>
      </c>
      <c r="BD46" s="195">
        <f>IF(AX46=Datos!$C$65,BC46,0)</f>
        <v>0</v>
      </c>
      <c r="BE46" s="195">
        <f>IF(OR(AX46=Datos!$C$63,AX46=Datos!$C$64),BC46,0)</f>
        <v>0</v>
      </c>
      <c r="BF46" s="448"/>
      <c r="BG46" s="448"/>
      <c r="BH46" s="448"/>
      <c r="BI46" s="448"/>
      <c r="BJ46" s="451"/>
      <c r="BK46" s="454"/>
      <c r="BL46" s="457"/>
      <c r="BM46" s="196"/>
      <c r="BN46" s="191"/>
      <c r="BO46" s="191"/>
      <c r="BP46" s="191"/>
      <c r="BQ46" s="197"/>
    </row>
    <row r="47" spans="1:69" ht="43.5" hidden="1" customHeight="1" x14ac:dyDescent="0.35">
      <c r="A47" s="476"/>
      <c r="B47" s="479"/>
      <c r="C47" s="457"/>
      <c r="D47" s="482"/>
      <c r="E47" s="457"/>
      <c r="F47" s="460"/>
      <c r="G47" s="460"/>
      <c r="H47" s="484"/>
      <c r="I47" s="484"/>
      <c r="J47" s="484"/>
      <c r="K47" s="487"/>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3"/>
      <c r="AJ47" s="466"/>
      <c r="AK47" s="466"/>
      <c r="AL47" s="463"/>
      <c r="AM47" s="463"/>
      <c r="AN47" s="463"/>
      <c r="AO47" s="448"/>
      <c r="AP47" s="448"/>
      <c r="AQ47" s="448"/>
      <c r="AR47" s="468"/>
      <c r="AS47" s="470"/>
      <c r="AT47" s="473"/>
      <c r="AU47" s="199"/>
      <c r="AV47" s="193"/>
      <c r="AW47" s="193"/>
      <c r="AX47" s="194"/>
      <c r="AY47" s="194"/>
      <c r="AZ47" s="194"/>
      <c r="BA47" s="194"/>
      <c r="BB47" s="191"/>
      <c r="BC47" s="195" t="e">
        <f>IF(AX47=Datos!$C$63,Datos!$C$73,IF(AX47=Datos!$C$64,Datos!$C$74,IF(AX47=Datos!$C$65,Datos!$C$75,"Revisar")))+IF(AY47=Datos!$D$63,Datos!$D$73,IF(AY47=Datos!$D$64,Datos!$D$74,"Revisar"))+IF(AZ47=Datos!$E$63,Datos!$E$73,IF(AZ47=Datos!$E$64,Datos!$E$74,"Revisar"))+IF(BB47=Datos!$G$63,Datos!$G$73,IF(BB47=Datos!$G$64,Datos!$G$74,IF(BB47=Datos!$G$65,Datos!$G$75,"Revisar")))</f>
        <v>#VALUE!</v>
      </c>
      <c r="BD47" s="195">
        <f>IF(AX47=Datos!$C$65,BC47,0)</f>
        <v>0</v>
      </c>
      <c r="BE47" s="195">
        <f>IF(OR(AX47=Datos!$C$63,AX47=Datos!$C$64),BC47,0)</f>
        <v>0</v>
      </c>
      <c r="BF47" s="448"/>
      <c r="BG47" s="448"/>
      <c r="BH47" s="448"/>
      <c r="BI47" s="448"/>
      <c r="BJ47" s="451"/>
      <c r="BK47" s="454"/>
      <c r="BL47" s="457"/>
      <c r="BM47" s="200"/>
      <c r="BN47" s="200"/>
      <c r="BO47" s="200"/>
      <c r="BP47" s="200"/>
      <c r="BQ47" s="201"/>
    </row>
    <row r="48" spans="1:69" ht="43.5" hidden="1" customHeight="1" thickBot="1" x14ac:dyDescent="0.4">
      <c r="A48" s="477"/>
      <c r="B48" s="480"/>
      <c r="C48" s="458"/>
      <c r="D48" s="483"/>
      <c r="E48" s="458"/>
      <c r="F48" s="461"/>
      <c r="G48" s="461"/>
      <c r="H48" s="485"/>
      <c r="I48" s="485"/>
      <c r="J48" s="485"/>
      <c r="K48" s="488"/>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4"/>
      <c r="AJ48" s="467"/>
      <c r="AK48" s="467"/>
      <c r="AL48" s="464"/>
      <c r="AM48" s="464"/>
      <c r="AN48" s="464"/>
      <c r="AO48" s="449"/>
      <c r="AP48" s="449"/>
      <c r="AQ48" s="449"/>
      <c r="AR48" s="469"/>
      <c r="AS48" s="471"/>
      <c r="AT48" s="474"/>
      <c r="AU48" s="203"/>
      <c r="AV48" s="204"/>
      <c r="AW48" s="204"/>
      <c r="AX48" s="205"/>
      <c r="AY48" s="205"/>
      <c r="AZ48" s="205"/>
      <c r="BA48" s="205"/>
      <c r="BB48" s="202"/>
      <c r="BC48" s="206" t="e">
        <f>IF(AX48=Datos!$C$63,Datos!$C$73,IF(AX48=Datos!$C$64,Datos!$C$74,IF(AX48=Datos!$C$65,Datos!$C$75,"Revisar")))+IF(AY48=Datos!$D$63,Datos!$D$73,IF(AY48=Datos!$D$64,Datos!$D$74,"Revisar"))+IF(AZ48=Datos!$E$63,Datos!$E$73,IF(AZ48=Datos!$E$64,Datos!$E$74,"Revisar"))+IF(BB48=Datos!$G$63,Datos!$G$73,IF(BB48=Datos!$G$64,Datos!$G$74,IF(BB48=Datos!$G$65,Datos!$G$75,"Revisar")))</f>
        <v>#VALUE!</v>
      </c>
      <c r="BD48" s="206">
        <f>IF(AX48=Datos!$C$65,BC48,0)</f>
        <v>0</v>
      </c>
      <c r="BE48" s="206">
        <f>IF(OR(AX48=Datos!$C$63,AX48=Datos!$C$64),BC48,0)</f>
        <v>0</v>
      </c>
      <c r="BF48" s="449"/>
      <c r="BG48" s="449"/>
      <c r="BH48" s="449"/>
      <c r="BI48" s="449"/>
      <c r="BJ48" s="452"/>
      <c r="BK48" s="455"/>
      <c r="BL48" s="458"/>
      <c r="BM48" s="207"/>
      <c r="BN48" s="207"/>
      <c r="BO48" s="207"/>
      <c r="BP48" s="207"/>
      <c r="BQ48" s="208"/>
    </row>
    <row r="49" spans="1:69" s="138" customFormat="1" ht="15.65" hidden="1" customHeight="1" x14ac:dyDescent="0.3">
      <c r="A49" s="496"/>
      <c r="B49" s="497"/>
      <c r="C49" s="498"/>
      <c r="D49" s="499"/>
      <c r="E49" s="498"/>
      <c r="F49" s="495"/>
      <c r="G49" s="495"/>
      <c r="H49" s="500"/>
      <c r="I49" s="500"/>
      <c r="J49" s="500"/>
      <c r="K49" s="501" t="str">
        <f>CONCATENATE(H49," ",I49," ",J49)</f>
        <v xml:space="preserve">  </v>
      </c>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89">
        <f>COUNTIF(P49:AH52,"Si")</f>
        <v>0</v>
      </c>
      <c r="AJ49" s="490">
        <f>IF((COUNTIF(O49:AH52,"Si"))&lt;=0,0,(IF((COUNTIF(O49:AH52,"Si"))&lt;=5,3,(IF(COUNTIF(O49:AH52,"Si")&lt;=11,4,5)))))</f>
        <v>0</v>
      </c>
      <c r="AK49" s="490">
        <f>IF((COUNTIF(O49:AH52,"Si"))&lt;=0,0,(IF((COUNTIF(O49:AH52,"Si"))&lt;=5,"MODERADO",(IF(COUNTIF(O49:AH52,"Si")&lt;=11,"ALTO","EXTREMO")))))</f>
        <v>0</v>
      </c>
      <c r="AL49" s="489"/>
      <c r="AM49" s="489"/>
      <c r="AN49" s="489" t="str">
        <f t="shared" ref="AN49" si="21">IF(AM49="Rara vez",1,(IF(AM49="Improbable",2,(IF(AM49="Posible",3,IF(AM49="Probable",4,IF(AM49="Seguro",5,"Revisar")))))))</f>
        <v>Revisar</v>
      </c>
      <c r="AO49" s="491">
        <f t="shared" ref="AO49" si="22">IF(E49="Corrupción",AN49,IF(AL49&lt;=2,1,IF(AL49&lt;=24,2,IF(AL49&lt;=500,3,IF(AL49&lt;=5000,4,IF(AL49&gt;5000,5,"Revisar"))))))</f>
        <v>1</v>
      </c>
      <c r="AP49" s="491" t="str">
        <f t="shared" ref="AP49" si="23">IF(E49="Corrupción",(IF(AO49=1,"Rara Vez",IF(AO49=2,"Improbable",IF(AO49=3,"Posible",IF(AO49=4,"Probable",IF(AO49=5,"Seguro","Revisar")))))),IF(AO49=1,"Muy Baja",IF(AO49=2,"Baja",IF(AO49=3,"Media",IF(AO49=4,"Alta","Muy Alta")))))</f>
        <v>Muy Baja</v>
      </c>
      <c r="AQ49" s="491" t="e">
        <f>IF(E49="Corrupción",AJ49,(ROUND(((VLOOKUP(M49,Datos!$B$25:$C$29,2,FALSE)*Datos!$B$32)+(VLOOKUP(N49,Datos!$B$25:$C$29,2,FALSE)*Datos!$C$32)+(VLOOKUP(O49,Datos!$B$25:$C$29,2,FALSE)*Datos!$D$32))*5,0)))</f>
        <v>#N/A</v>
      </c>
      <c r="AR49" s="492" t="e">
        <f>IF(AQ49=1,"Insignificante",IF(AQ49=2,"Menor",IF(AQ49=3,"Moderado",IF(AQ49=4,"Mayor","Catastrófico"))))</f>
        <v>#N/A</v>
      </c>
      <c r="AS49" s="493" t="e">
        <f>_xlfn.NUMBERVALUE(CONCATENATE(AO49,AQ49),"##")</f>
        <v>#N/A</v>
      </c>
      <c r="AT49" s="494" t="e">
        <f>VLOOKUP(AS49,Datos!$I$37:$J$61,2,FALSE)</f>
        <v>#N/A</v>
      </c>
      <c r="AU49" s="186"/>
      <c r="AV49" s="187"/>
      <c r="AW49" s="187"/>
      <c r="AX49" s="188"/>
      <c r="AY49" s="188"/>
      <c r="AZ49" s="188"/>
      <c r="BA49" s="188"/>
      <c r="BB49" s="185"/>
      <c r="BC49" s="145" t="e">
        <f>IF(AX49=Datos!$C$63,Datos!$C$73,IF(AX49=Datos!$C$64,Datos!$C$74,IF(AX49=Datos!$C$65,Datos!$C$75,"Revisar")))+IF(AY49=Datos!$D$63,Datos!$D$73,IF(AY49=Datos!$D$64,Datos!$D$74,"Revisar"))+IF(AZ49=Datos!$E$63,Datos!$E$73,IF(AZ49=Datos!$E$64,Datos!$E$74,"Revisar"))+IF(BB49=Datos!$G$63,Datos!$G$73,IF(BB49=Datos!$G$64,Datos!$G$74,IF(BB49=Datos!$G$65,Datos!$G$75,"Revisar")))</f>
        <v>#VALUE!</v>
      </c>
      <c r="BD49" s="145">
        <f>IF(AX49=Datos!$C$65,BC49,0)</f>
        <v>0</v>
      </c>
      <c r="BE49" s="145">
        <f>IF(OR(AX49=Datos!$C$63,AX49=Datos!$C$64),BC49,0)</f>
        <v>0</v>
      </c>
      <c r="BF49" s="447">
        <f>IF(ROUND(AO49-SUM(BE49:BE52),0)&lt;=0,1,ROUND(AO49-SUM(BE49:BE52),0))</f>
        <v>1</v>
      </c>
      <c r="BG49" s="491" t="str">
        <f>IF(E49="Corrupción",(IF(BF49=1,"Rara Vez",IF(BF49=2,"Improbable",IF(BF49=3,"Posible",IF(BF49=4,"Probable","Seguro"))))),IF(BF49=1,"Muy Baja",IF(BF49=2,"Baja",IF(BF49=3,"Media",IF(BF49=4,"Alta","Muy Alta")))))</f>
        <v>Muy Baja</v>
      </c>
      <c r="BH49" s="447" t="e">
        <f>ROUND(AQ49-SUM(BD49:BD52),0)</f>
        <v>#N/A</v>
      </c>
      <c r="BI49" s="447" t="e">
        <f>IF(BH49=1,"Insignificante",IF(BH49=2,"Menor",IF(BH49=3,"Moderado",IF(BH49=4,"Mayor","Catastrófico"))))</f>
        <v>#N/A</v>
      </c>
      <c r="BJ49" s="450" t="e">
        <f>_xlfn.NUMBERVALUE(CONCATENATE(BF49,BH49),"##")</f>
        <v>#N/A</v>
      </c>
      <c r="BK49" s="453" t="e">
        <f>+VLOOKUP(BJ49,Datos!$I$37:$J$65,2,FALSE)</f>
        <v>#N/A</v>
      </c>
      <c r="BL49" s="456"/>
      <c r="BM49" s="189"/>
      <c r="BN49" s="185"/>
      <c r="BO49" s="185"/>
      <c r="BP49" s="185"/>
      <c r="BQ49" s="190"/>
    </row>
    <row r="50" spans="1:69" ht="15.65" hidden="1" customHeight="1" x14ac:dyDescent="0.35">
      <c r="A50" s="476"/>
      <c r="B50" s="479"/>
      <c r="C50" s="457"/>
      <c r="D50" s="482"/>
      <c r="E50" s="457"/>
      <c r="F50" s="460"/>
      <c r="G50" s="460"/>
      <c r="H50" s="484"/>
      <c r="I50" s="484"/>
      <c r="J50" s="484"/>
      <c r="K50" s="487"/>
      <c r="L50" s="460"/>
      <c r="M50" s="460"/>
      <c r="N50" s="460"/>
      <c r="O50" s="460"/>
      <c r="P50" s="460"/>
      <c r="Q50" s="460"/>
      <c r="R50" s="460"/>
      <c r="S50" s="460"/>
      <c r="T50" s="460"/>
      <c r="U50" s="460"/>
      <c r="V50" s="460"/>
      <c r="W50" s="460"/>
      <c r="X50" s="460"/>
      <c r="Y50" s="460"/>
      <c r="Z50" s="460"/>
      <c r="AA50" s="460"/>
      <c r="AB50" s="460"/>
      <c r="AC50" s="460"/>
      <c r="AD50" s="460"/>
      <c r="AE50" s="460"/>
      <c r="AF50" s="460"/>
      <c r="AG50" s="460"/>
      <c r="AH50" s="460"/>
      <c r="AI50" s="463"/>
      <c r="AJ50" s="466"/>
      <c r="AK50" s="466"/>
      <c r="AL50" s="463"/>
      <c r="AM50" s="463"/>
      <c r="AN50" s="463"/>
      <c r="AO50" s="448"/>
      <c r="AP50" s="448"/>
      <c r="AQ50" s="448"/>
      <c r="AR50" s="468"/>
      <c r="AS50" s="470"/>
      <c r="AT50" s="473"/>
      <c r="AU50" s="192"/>
      <c r="AV50" s="193"/>
      <c r="AW50" s="193"/>
      <c r="AX50" s="194"/>
      <c r="AY50" s="194"/>
      <c r="AZ50" s="194"/>
      <c r="BA50" s="194"/>
      <c r="BB50" s="191"/>
      <c r="BC50" s="195" t="e">
        <f>IF(AX50=Datos!$C$63,Datos!$C$73,IF(AX50=Datos!$C$64,Datos!$C$74,IF(AX50=Datos!$C$65,Datos!$C$75,"Revisar")))+IF(AY50=Datos!$D$63,Datos!$D$73,IF(AY50=Datos!$D$64,Datos!$D$74,"Revisar"))+IF(AZ50=Datos!$E$63,Datos!$E$73,IF(AZ50=Datos!$E$64,Datos!$E$74,"Revisar"))+IF(BB50=Datos!$G$63,Datos!$G$73,IF(BB50=Datos!$G$64,Datos!$G$74,IF(BB50=Datos!$G$65,Datos!$G$75,"Revisar")))</f>
        <v>#VALUE!</v>
      </c>
      <c r="BD50" s="195">
        <f>IF(AX50=Datos!$C$65,BC50,0)</f>
        <v>0</v>
      </c>
      <c r="BE50" s="195">
        <f>IF(OR(AX50=Datos!$C$63,AX50=Datos!$C$64),BC50,0)</f>
        <v>0</v>
      </c>
      <c r="BF50" s="448"/>
      <c r="BG50" s="448"/>
      <c r="BH50" s="448"/>
      <c r="BI50" s="448"/>
      <c r="BJ50" s="451"/>
      <c r="BK50" s="454"/>
      <c r="BL50" s="457"/>
      <c r="BM50" s="196"/>
      <c r="BN50" s="191"/>
      <c r="BO50" s="191"/>
      <c r="BP50" s="191"/>
      <c r="BQ50" s="197"/>
    </row>
    <row r="51" spans="1:69" ht="43.5" hidden="1" customHeight="1" x14ac:dyDescent="0.35">
      <c r="A51" s="476"/>
      <c r="B51" s="479"/>
      <c r="C51" s="457"/>
      <c r="D51" s="482"/>
      <c r="E51" s="457"/>
      <c r="F51" s="460"/>
      <c r="G51" s="460"/>
      <c r="H51" s="484"/>
      <c r="I51" s="484"/>
      <c r="J51" s="484"/>
      <c r="K51" s="487"/>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3"/>
      <c r="AJ51" s="466"/>
      <c r="AK51" s="466"/>
      <c r="AL51" s="463"/>
      <c r="AM51" s="463"/>
      <c r="AN51" s="463"/>
      <c r="AO51" s="448"/>
      <c r="AP51" s="448"/>
      <c r="AQ51" s="448"/>
      <c r="AR51" s="468"/>
      <c r="AS51" s="470"/>
      <c r="AT51" s="473"/>
      <c r="AU51" s="199"/>
      <c r="AV51" s="193"/>
      <c r="AW51" s="193"/>
      <c r="AX51" s="194"/>
      <c r="AY51" s="194"/>
      <c r="AZ51" s="194"/>
      <c r="BA51" s="194"/>
      <c r="BB51" s="191"/>
      <c r="BC51" s="195" t="e">
        <f>IF(AX51=Datos!$C$63,Datos!$C$73,IF(AX51=Datos!$C$64,Datos!$C$74,IF(AX51=Datos!$C$65,Datos!$C$75,"Revisar")))+IF(AY51=Datos!$D$63,Datos!$D$73,IF(AY51=Datos!$D$64,Datos!$D$74,"Revisar"))+IF(AZ51=Datos!$E$63,Datos!$E$73,IF(AZ51=Datos!$E$64,Datos!$E$74,"Revisar"))+IF(BB51=Datos!$G$63,Datos!$G$73,IF(BB51=Datos!$G$64,Datos!$G$74,IF(BB51=Datos!$G$65,Datos!$G$75,"Revisar")))</f>
        <v>#VALUE!</v>
      </c>
      <c r="BD51" s="195">
        <f>IF(AX51=Datos!$C$65,BC51,0)</f>
        <v>0</v>
      </c>
      <c r="BE51" s="195">
        <f>IF(OR(AX51=Datos!$C$63,AX51=Datos!$C$64),BC51,0)</f>
        <v>0</v>
      </c>
      <c r="BF51" s="448"/>
      <c r="BG51" s="448"/>
      <c r="BH51" s="448"/>
      <c r="BI51" s="448"/>
      <c r="BJ51" s="451"/>
      <c r="BK51" s="454"/>
      <c r="BL51" s="457"/>
      <c r="BM51" s="200"/>
      <c r="BN51" s="200"/>
      <c r="BO51" s="200"/>
      <c r="BP51" s="200"/>
      <c r="BQ51" s="201"/>
    </row>
    <row r="52" spans="1:69" ht="43.5" hidden="1" customHeight="1" thickBot="1" x14ac:dyDescent="0.4">
      <c r="A52" s="477"/>
      <c r="B52" s="480"/>
      <c r="C52" s="458"/>
      <c r="D52" s="483"/>
      <c r="E52" s="458"/>
      <c r="F52" s="461"/>
      <c r="G52" s="461"/>
      <c r="H52" s="485"/>
      <c r="I52" s="485"/>
      <c r="J52" s="485"/>
      <c r="K52" s="488"/>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4"/>
      <c r="AJ52" s="467"/>
      <c r="AK52" s="467"/>
      <c r="AL52" s="464"/>
      <c r="AM52" s="464"/>
      <c r="AN52" s="464"/>
      <c r="AO52" s="449"/>
      <c r="AP52" s="449"/>
      <c r="AQ52" s="449"/>
      <c r="AR52" s="469"/>
      <c r="AS52" s="471"/>
      <c r="AT52" s="474"/>
      <c r="AU52" s="203"/>
      <c r="AV52" s="204"/>
      <c r="AW52" s="204"/>
      <c r="AX52" s="205"/>
      <c r="AY52" s="205"/>
      <c r="AZ52" s="205"/>
      <c r="BA52" s="205"/>
      <c r="BB52" s="202"/>
      <c r="BC52" s="206" t="e">
        <f>IF(AX52=Datos!$C$63,Datos!$C$73,IF(AX52=Datos!$C$64,Datos!$C$74,IF(AX52=Datos!$C$65,Datos!$C$75,"Revisar")))+IF(AY52=Datos!$D$63,Datos!$D$73,IF(AY52=Datos!$D$64,Datos!$D$74,"Revisar"))+IF(AZ52=Datos!$E$63,Datos!$E$73,IF(AZ52=Datos!$E$64,Datos!$E$74,"Revisar"))+IF(BB52=Datos!$G$63,Datos!$G$73,IF(BB52=Datos!$G$64,Datos!$G$74,IF(BB52=Datos!$G$65,Datos!$G$75,"Revisar")))</f>
        <v>#VALUE!</v>
      </c>
      <c r="BD52" s="206">
        <f>IF(AX52=Datos!$C$65,BC52,0)</f>
        <v>0</v>
      </c>
      <c r="BE52" s="206">
        <f>IF(OR(AX52=Datos!$C$63,AX52=Datos!$C$64),BC52,0)</f>
        <v>0</v>
      </c>
      <c r="BF52" s="449"/>
      <c r="BG52" s="449"/>
      <c r="BH52" s="449"/>
      <c r="BI52" s="449"/>
      <c r="BJ52" s="452"/>
      <c r="BK52" s="455"/>
      <c r="BL52" s="458"/>
      <c r="BM52" s="207"/>
      <c r="BN52" s="207"/>
      <c r="BO52" s="207"/>
      <c r="BP52" s="207"/>
      <c r="BQ52" s="208"/>
    </row>
    <row r="53" spans="1:69" s="138" customFormat="1" ht="15.65" hidden="1" customHeight="1" x14ac:dyDescent="0.3">
      <c r="A53" s="496"/>
      <c r="B53" s="497"/>
      <c r="C53" s="498"/>
      <c r="D53" s="499"/>
      <c r="E53" s="498"/>
      <c r="F53" s="495"/>
      <c r="G53" s="495"/>
      <c r="H53" s="500"/>
      <c r="I53" s="500"/>
      <c r="J53" s="500"/>
      <c r="K53" s="501" t="str">
        <f>CONCATENATE(H53," ",I53," ",J53)</f>
        <v xml:space="preserve">  </v>
      </c>
      <c r="L53" s="495"/>
      <c r="M53" s="495"/>
      <c r="N53" s="495"/>
      <c r="O53" s="495"/>
      <c r="P53" s="495"/>
      <c r="Q53" s="495"/>
      <c r="R53" s="495"/>
      <c r="S53" s="495"/>
      <c r="T53" s="495"/>
      <c r="U53" s="495"/>
      <c r="V53" s="495"/>
      <c r="W53" s="495"/>
      <c r="X53" s="495"/>
      <c r="Y53" s="495"/>
      <c r="Z53" s="495"/>
      <c r="AA53" s="495"/>
      <c r="AB53" s="495"/>
      <c r="AC53" s="495"/>
      <c r="AD53" s="495"/>
      <c r="AE53" s="495"/>
      <c r="AF53" s="495"/>
      <c r="AG53" s="495"/>
      <c r="AH53" s="495"/>
      <c r="AI53" s="489">
        <f>COUNTIF(P53:AH56,"Si")</f>
        <v>0</v>
      </c>
      <c r="AJ53" s="490">
        <f>IF((COUNTIF(O53:AH56,"Si"))&lt;=0,0,(IF((COUNTIF(O53:AH56,"Si"))&lt;=5,3,(IF(COUNTIF(O53:AH56,"Si")&lt;=11,4,5)))))</f>
        <v>0</v>
      </c>
      <c r="AK53" s="490">
        <f>IF((COUNTIF(O53:AH56,"Si"))&lt;=0,0,(IF((COUNTIF(O53:AH56,"Si"))&lt;=5,"MODERADO",(IF(COUNTIF(O53:AH56,"Si")&lt;=11,"ALTO","EXTREMO")))))</f>
        <v>0</v>
      </c>
      <c r="AL53" s="489"/>
      <c r="AM53" s="489"/>
      <c r="AN53" s="489" t="str">
        <f t="shared" ref="AN53" si="24">IF(AM53="Rara vez",1,(IF(AM53="Improbable",2,(IF(AM53="Posible",3,IF(AM53="Probable",4,IF(AM53="Seguro",5,"Revisar")))))))</f>
        <v>Revisar</v>
      </c>
      <c r="AO53" s="491">
        <f t="shared" ref="AO53" si="25">IF(E53="Corrupción",AN53,IF(AL53&lt;=2,1,IF(AL53&lt;=24,2,IF(AL53&lt;=500,3,IF(AL53&lt;=5000,4,IF(AL53&gt;5000,5,"Revisar"))))))</f>
        <v>1</v>
      </c>
      <c r="AP53" s="491" t="str">
        <f t="shared" ref="AP53" si="26">IF(E53="Corrupción",(IF(AO53=1,"Rara Vez",IF(AO53=2,"Improbable",IF(AO53=3,"Posible",IF(AO53=4,"Probable",IF(AO53=5,"Seguro","Revisar")))))),IF(AO53=1,"Muy Baja",IF(AO53=2,"Baja",IF(AO53=3,"Media",IF(AO53=4,"Alta","Muy Alta")))))</f>
        <v>Muy Baja</v>
      </c>
      <c r="AQ53" s="491" t="e">
        <f>IF(E53="Corrupción",AJ53,(ROUND(((VLOOKUP(M53,Datos!$B$25:$C$29,2,FALSE)*Datos!$B$32)+(VLOOKUP(N53,Datos!$B$25:$C$29,2,FALSE)*Datos!$C$32)+(VLOOKUP(O53,Datos!$B$25:$C$29,2,FALSE)*Datos!$D$32))*5,0)))</f>
        <v>#N/A</v>
      </c>
      <c r="AR53" s="492" t="e">
        <f>IF(AQ53=1,"Insignificante",IF(AQ53=2,"Menor",IF(AQ53=3,"Moderado",IF(AQ53=4,"Mayor","Catastrófico"))))</f>
        <v>#N/A</v>
      </c>
      <c r="AS53" s="493" t="e">
        <f>_xlfn.NUMBERVALUE(CONCATENATE(AO53,AQ53),"##")</f>
        <v>#N/A</v>
      </c>
      <c r="AT53" s="494" t="e">
        <f>VLOOKUP(AS53,Datos!$I$37:$J$61,2,FALSE)</f>
        <v>#N/A</v>
      </c>
      <c r="AU53" s="186"/>
      <c r="AV53" s="187"/>
      <c r="AW53" s="187"/>
      <c r="AX53" s="188"/>
      <c r="AY53" s="188"/>
      <c r="AZ53" s="188"/>
      <c r="BA53" s="188"/>
      <c r="BB53" s="185"/>
      <c r="BC53" s="145" t="e">
        <f>IF(AX53=Datos!$C$63,Datos!$C$73,IF(AX53=Datos!$C$64,Datos!$C$74,IF(AX53=Datos!$C$65,Datos!$C$75,"Revisar")))+IF(AY53=Datos!$D$63,Datos!$D$73,IF(AY53=Datos!$D$64,Datos!$D$74,"Revisar"))+IF(AZ53=Datos!$E$63,Datos!$E$73,IF(AZ53=Datos!$E$64,Datos!$E$74,"Revisar"))+IF(BB53=Datos!$G$63,Datos!$G$73,IF(BB53=Datos!$G$64,Datos!$G$74,IF(BB53=Datos!$G$65,Datos!$G$75,"Revisar")))</f>
        <v>#VALUE!</v>
      </c>
      <c r="BD53" s="145">
        <f>IF(AX53=Datos!$C$65,BC53,0)</f>
        <v>0</v>
      </c>
      <c r="BE53" s="145">
        <f>IF(OR(AX53=Datos!$C$63,AX53=Datos!$C$64),BC53,0)</f>
        <v>0</v>
      </c>
      <c r="BF53" s="447">
        <f>IF(ROUND(AO53-SUM(BE53:BE56),0)&lt;=0,1,ROUND(AO53-SUM(BE53:BE56),0))</f>
        <v>1</v>
      </c>
      <c r="BG53" s="491" t="str">
        <f>IF(E53="Corrupción",(IF(BF53=1,"Rara Vez",IF(BF53=2,"Improbable",IF(BF53=3,"Posible",IF(BF53=4,"Probable","Seguro"))))),IF(BF53=1,"Muy Baja",IF(BF53=2,"Baja",IF(BF53=3,"Media",IF(BF53=4,"Alta","Muy Alta")))))</f>
        <v>Muy Baja</v>
      </c>
      <c r="BH53" s="447" t="e">
        <f>ROUND(AQ53-SUM(BD53:BD56),0)</f>
        <v>#N/A</v>
      </c>
      <c r="BI53" s="447" t="e">
        <f>IF(BH53=1,"Insignificante",IF(BH53=2,"Menor",IF(BH53=3,"Moderado",IF(BH53=4,"Mayor","Catastrófico"))))</f>
        <v>#N/A</v>
      </c>
      <c r="BJ53" s="450" t="e">
        <f>_xlfn.NUMBERVALUE(CONCATENATE(BF53,BH53),"##")</f>
        <v>#N/A</v>
      </c>
      <c r="BK53" s="453" t="e">
        <f>+VLOOKUP(BJ53,Datos!$I$37:$J$65,2,FALSE)</f>
        <v>#N/A</v>
      </c>
      <c r="BL53" s="456"/>
      <c r="BM53" s="189"/>
      <c r="BN53" s="185"/>
      <c r="BO53" s="185"/>
      <c r="BP53" s="185"/>
      <c r="BQ53" s="190"/>
    </row>
    <row r="54" spans="1:69" ht="15.65" hidden="1" customHeight="1" x14ac:dyDescent="0.35">
      <c r="A54" s="476"/>
      <c r="B54" s="479"/>
      <c r="C54" s="457"/>
      <c r="D54" s="482"/>
      <c r="E54" s="457"/>
      <c r="F54" s="460"/>
      <c r="G54" s="460"/>
      <c r="H54" s="484"/>
      <c r="I54" s="484"/>
      <c r="J54" s="484"/>
      <c r="K54" s="487"/>
      <c r="L54" s="460"/>
      <c r="M54" s="460"/>
      <c r="N54" s="460"/>
      <c r="O54" s="460"/>
      <c r="P54" s="460"/>
      <c r="Q54" s="460"/>
      <c r="R54" s="460"/>
      <c r="S54" s="460"/>
      <c r="T54" s="460"/>
      <c r="U54" s="460"/>
      <c r="V54" s="460"/>
      <c r="W54" s="460"/>
      <c r="X54" s="460"/>
      <c r="Y54" s="460"/>
      <c r="Z54" s="460"/>
      <c r="AA54" s="460"/>
      <c r="AB54" s="460"/>
      <c r="AC54" s="460"/>
      <c r="AD54" s="460"/>
      <c r="AE54" s="460"/>
      <c r="AF54" s="460"/>
      <c r="AG54" s="460"/>
      <c r="AH54" s="460"/>
      <c r="AI54" s="463"/>
      <c r="AJ54" s="466"/>
      <c r="AK54" s="466"/>
      <c r="AL54" s="463"/>
      <c r="AM54" s="463"/>
      <c r="AN54" s="463"/>
      <c r="AO54" s="448"/>
      <c r="AP54" s="448"/>
      <c r="AQ54" s="448"/>
      <c r="AR54" s="468"/>
      <c r="AS54" s="470"/>
      <c r="AT54" s="473"/>
      <c r="AU54" s="192"/>
      <c r="AV54" s="193"/>
      <c r="AW54" s="193"/>
      <c r="AX54" s="194"/>
      <c r="AY54" s="194"/>
      <c r="AZ54" s="194"/>
      <c r="BA54" s="194"/>
      <c r="BB54" s="191"/>
      <c r="BC54" s="195" t="e">
        <f>IF(AX54=Datos!$C$63,Datos!$C$73,IF(AX54=Datos!$C$64,Datos!$C$74,IF(AX54=Datos!$C$65,Datos!$C$75,"Revisar")))+IF(AY54=Datos!$D$63,Datos!$D$73,IF(AY54=Datos!$D$64,Datos!$D$74,"Revisar"))+IF(AZ54=Datos!$E$63,Datos!$E$73,IF(AZ54=Datos!$E$64,Datos!$E$74,"Revisar"))+IF(BB54=Datos!$G$63,Datos!$G$73,IF(BB54=Datos!$G$64,Datos!$G$74,IF(BB54=Datos!$G$65,Datos!$G$75,"Revisar")))</f>
        <v>#VALUE!</v>
      </c>
      <c r="BD54" s="195">
        <f>IF(AX54=Datos!$C$65,BC54,0)</f>
        <v>0</v>
      </c>
      <c r="BE54" s="195">
        <f>IF(OR(AX54=Datos!$C$63,AX54=Datos!$C$64),BC54,0)</f>
        <v>0</v>
      </c>
      <c r="BF54" s="448"/>
      <c r="BG54" s="448"/>
      <c r="BH54" s="448"/>
      <c r="BI54" s="448"/>
      <c r="BJ54" s="451"/>
      <c r="BK54" s="454"/>
      <c r="BL54" s="457"/>
      <c r="BM54" s="196"/>
      <c r="BN54" s="191"/>
      <c r="BO54" s="191"/>
      <c r="BP54" s="191"/>
      <c r="BQ54" s="197"/>
    </row>
    <row r="55" spans="1:69" ht="43.5" hidden="1" customHeight="1" x14ac:dyDescent="0.35">
      <c r="A55" s="476"/>
      <c r="B55" s="479"/>
      <c r="C55" s="457"/>
      <c r="D55" s="482"/>
      <c r="E55" s="457"/>
      <c r="F55" s="460"/>
      <c r="G55" s="460"/>
      <c r="H55" s="484"/>
      <c r="I55" s="484"/>
      <c r="J55" s="484"/>
      <c r="K55" s="487"/>
      <c r="L55" s="460"/>
      <c r="M55" s="460"/>
      <c r="N55" s="460"/>
      <c r="O55" s="460"/>
      <c r="P55" s="460"/>
      <c r="Q55" s="460"/>
      <c r="R55" s="460"/>
      <c r="S55" s="460"/>
      <c r="T55" s="460"/>
      <c r="U55" s="460"/>
      <c r="V55" s="460"/>
      <c r="W55" s="460"/>
      <c r="X55" s="460"/>
      <c r="Y55" s="460"/>
      <c r="Z55" s="460"/>
      <c r="AA55" s="460"/>
      <c r="AB55" s="460"/>
      <c r="AC55" s="460"/>
      <c r="AD55" s="460"/>
      <c r="AE55" s="460"/>
      <c r="AF55" s="460"/>
      <c r="AG55" s="460"/>
      <c r="AH55" s="460"/>
      <c r="AI55" s="463"/>
      <c r="AJ55" s="466"/>
      <c r="AK55" s="466"/>
      <c r="AL55" s="463"/>
      <c r="AM55" s="463"/>
      <c r="AN55" s="463"/>
      <c r="AO55" s="448"/>
      <c r="AP55" s="448"/>
      <c r="AQ55" s="448"/>
      <c r="AR55" s="468"/>
      <c r="AS55" s="470"/>
      <c r="AT55" s="473"/>
      <c r="AU55" s="199"/>
      <c r="AV55" s="193"/>
      <c r="AW55" s="193"/>
      <c r="AX55" s="194"/>
      <c r="AY55" s="194"/>
      <c r="AZ55" s="194"/>
      <c r="BA55" s="194"/>
      <c r="BB55" s="191"/>
      <c r="BC55" s="195" t="e">
        <f>IF(AX55=Datos!$C$63,Datos!$C$73,IF(AX55=Datos!$C$64,Datos!$C$74,IF(AX55=Datos!$C$65,Datos!$C$75,"Revisar")))+IF(AY55=Datos!$D$63,Datos!$D$73,IF(AY55=Datos!$D$64,Datos!$D$74,"Revisar"))+IF(AZ55=Datos!$E$63,Datos!$E$73,IF(AZ55=Datos!$E$64,Datos!$E$74,"Revisar"))+IF(BB55=Datos!$G$63,Datos!$G$73,IF(BB55=Datos!$G$64,Datos!$G$74,IF(BB55=Datos!$G$65,Datos!$G$75,"Revisar")))</f>
        <v>#VALUE!</v>
      </c>
      <c r="BD55" s="195">
        <f>IF(AX55=Datos!$C$65,BC55,0)</f>
        <v>0</v>
      </c>
      <c r="BE55" s="195">
        <f>IF(OR(AX55=Datos!$C$63,AX55=Datos!$C$64),BC55,0)</f>
        <v>0</v>
      </c>
      <c r="BF55" s="448"/>
      <c r="BG55" s="448"/>
      <c r="BH55" s="448"/>
      <c r="BI55" s="448"/>
      <c r="BJ55" s="451"/>
      <c r="BK55" s="454"/>
      <c r="BL55" s="457"/>
      <c r="BM55" s="200"/>
      <c r="BN55" s="200"/>
      <c r="BO55" s="200"/>
      <c r="BP55" s="200"/>
      <c r="BQ55" s="201"/>
    </row>
    <row r="56" spans="1:69" ht="43.5" hidden="1" customHeight="1" thickBot="1" x14ac:dyDescent="0.4">
      <c r="A56" s="477"/>
      <c r="B56" s="480"/>
      <c r="C56" s="458"/>
      <c r="D56" s="483"/>
      <c r="E56" s="458"/>
      <c r="F56" s="461"/>
      <c r="G56" s="461"/>
      <c r="H56" s="485"/>
      <c r="I56" s="485"/>
      <c r="J56" s="485"/>
      <c r="K56" s="488"/>
      <c r="L56" s="461"/>
      <c r="M56" s="461"/>
      <c r="N56" s="461"/>
      <c r="O56" s="461"/>
      <c r="P56" s="461"/>
      <c r="Q56" s="461"/>
      <c r="R56" s="461"/>
      <c r="S56" s="461"/>
      <c r="T56" s="461"/>
      <c r="U56" s="461"/>
      <c r="V56" s="461"/>
      <c r="W56" s="461"/>
      <c r="X56" s="461"/>
      <c r="Y56" s="461"/>
      <c r="Z56" s="461"/>
      <c r="AA56" s="461"/>
      <c r="AB56" s="461"/>
      <c r="AC56" s="461"/>
      <c r="AD56" s="461"/>
      <c r="AE56" s="461"/>
      <c r="AF56" s="461"/>
      <c r="AG56" s="461"/>
      <c r="AH56" s="461"/>
      <c r="AI56" s="464"/>
      <c r="AJ56" s="467"/>
      <c r="AK56" s="467"/>
      <c r="AL56" s="464"/>
      <c r="AM56" s="464"/>
      <c r="AN56" s="464"/>
      <c r="AO56" s="449"/>
      <c r="AP56" s="449"/>
      <c r="AQ56" s="449"/>
      <c r="AR56" s="469"/>
      <c r="AS56" s="471"/>
      <c r="AT56" s="474"/>
      <c r="AU56" s="203"/>
      <c r="AV56" s="204"/>
      <c r="AW56" s="204"/>
      <c r="AX56" s="205"/>
      <c r="AY56" s="205"/>
      <c r="AZ56" s="205"/>
      <c r="BA56" s="205"/>
      <c r="BB56" s="202"/>
      <c r="BC56" s="206" t="e">
        <f>IF(AX56=Datos!$C$63,Datos!$C$73,IF(AX56=Datos!$C$64,Datos!$C$74,IF(AX56=Datos!$C$65,Datos!$C$75,"Revisar")))+IF(AY56=Datos!$D$63,Datos!$D$73,IF(AY56=Datos!$D$64,Datos!$D$74,"Revisar"))+IF(AZ56=Datos!$E$63,Datos!$E$73,IF(AZ56=Datos!$E$64,Datos!$E$74,"Revisar"))+IF(BB56=Datos!$G$63,Datos!$G$73,IF(BB56=Datos!$G$64,Datos!$G$74,IF(BB56=Datos!$G$65,Datos!$G$75,"Revisar")))</f>
        <v>#VALUE!</v>
      </c>
      <c r="BD56" s="206">
        <f>IF(AX56=Datos!$C$65,BC56,0)</f>
        <v>0</v>
      </c>
      <c r="BE56" s="206">
        <f>IF(OR(AX56=Datos!$C$63,AX56=Datos!$C$64),BC56,0)</f>
        <v>0</v>
      </c>
      <c r="BF56" s="449"/>
      <c r="BG56" s="449"/>
      <c r="BH56" s="449"/>
      <c r="BI56" s="449"/>
      <c r="BJ56" s="452"/>
      <c r="BK56" s="455"/>
      <c r="BL56" s="458"/>
      <c r="BM56" s="207"/>
      <c r="BN56" s="207"/>
      <c r="BO56" s="207"/>
      <c r="BP56" s="207"/>
      <c r="BQ56" s="208"/>
    </row>
    <row r="59" spans="1:69" ht="15" hidden="1" customHeight="1" x14ac:dyDescent="0.35"/>
    <row r="63" spans="1:69" ht="15" hidden="1" customHeight="1" x14ac:dyDescent="0.35"/>
    <row r="67" ht="15" hidden="1" customHeight="1" x14ac:dyDescent="0.35"/>
    <row r="71" ht="15" hidden="1" customHeight="1" x14ac:dyDescent="0.35"/>
    <row r="75" ht="15" hidden="1" customHeight="1" x14ac:dyDescent="0.35"/>
    <row r="79" ht="15" hidden="1" customHeight="1" x14ac:dyDescent="0.35"/>
    <row r="83" ht="15" hidden="1" customHeight="1" x14ac:dyDescent="0.35"/>
    <row r="87" ht="15" hidden="1" customHeight="1" x14ac:dyDescent="0.35"/>
    <row r="91" ht="15" hidden="1" customHeight="1" x14ac:dyDescent="0.35"/>
    <row r="95" ht="15" hidden="1" customHeight="1" x14ac:dyDescent="0.35"/>
    <row r="99" ht="15" hidden="1" customHeight="1" x14ac:dyDescent="0.35"/>
    <row r="103" ht="15" hidden="1" customHeight="1" x14ac:dyDescent="0.35"/>
    <row r="107" ht="15" hidden="1" customHeight="1" x14ac:dyDescent="0.35"/>
    <row r="111" ht="15" hidden="1" customHeight="1" x14ac:dyDescent="0.35"/>
    <row r="115" ht="15" hidden="1" customHeight="1" x14ac:dyDescent="0.35"/>
    <row r="119" ht="15" hidden="1" customHeight="1" x14ac:dyDescent="0.35"/>
    <row r="123" ht="15" hidden="1" customHeight="1" x14ac:dyDescent="0.35"/>
    <row r="127" ht="15" hidden="1" customHeight="1" x14ac:dyDescent="0.35"/>
    <row r="131" ht="15" hidden="1" customHeight="1" x14ac:dyDescent="0.35"/>
    <row r="135" ht="15" hidden="1" customHeight="1" x14ac:dyDescent="0.35"/>
    <row r="139" ht="15" hidden="1" customHeight="1" x14ac:dyDescent="0.35"/>
  </sheetData>
  <sheetProtection algorithmName="SHA-512" hashValue="fJE2B0jeq//FpbscYRxiZJowQW1U6aJE14z6uagWBQ7EDhV6lMxGxxQOPkcuk5rFd8vHPPyoVMxp/mu/RgkLbQ==" saltValue="LcP1k6U7WU2IeYQAA5Rtqw==" spinCount="100000" sheet="1" formatCells="0" formatColumns="0" formatRows="0"/>
  <mergeCells count="552">
    <mergeCell ref="C9:D9"/>
    <mergeCell ref="E9:F9"/>
    <mergeCell ref="G9:H9"/>
    <mergeCell ref="B11:L11"/>
    <mergeCell ref="A13:AH13"/>
    <mergeCell ref="AL13:AT13"/>
    <mergeCell ref="B5:H5"/>
    <mergeCell ref="C6:H6"/>
    <mergeCell ref="C7:H7"/>
    <mergeCell ref="C8:D8"/>
    <mergeCell ref="E8:F8"/>
    <mergeCell ref="G8:H8"/>
    <mergeCell ref="AU13:BB14"/>
    <mergeCell ref="BF13:BL14"/>
    <mergeCell ref="BM13:BQ14"/>
    <mergeCell ref="M14:O14"/>
    <mergeCell ref="P14:AK14"/>
    <mergeCell ref="AI15:AK15"/>
    <mergeCell ref="AO15:AP15"/>
    <mergeCell ref="AQ15:AR15"/>
    <mergeCell ref="BF15:BG15"/>
    <mergeCell ref="BH15:BI15"/>
    <mergeCell ref="G17:G20"/>
    <mergeCell ref="H17:H20"/>
    <mergeCell ref="I17:I20"/>
    <mergeCell ref="J17:J20"/>
    <mergeCell ref="K17:K20"/>
    <mergeCell ref="L17:L20"/>
    <mergeCell ref="A17:A20"/>
    <mergeCell ref="B17:B20"/>
    <mergeCell ref="C17:C20"/>
    <mergeCell ref="D17:D20"/>
    <mergeCell ref="E17:E20"/>
    <mergeCell ref="F17:F20"/>
    <mergeCell ref="S17:S20"/>
    <mergeCell ref="T17:T20"/>
    <mergeCell ref="U17:U20"/>
    <mergeCell ref="V17:V20"/>
    <mergeCell ref="W17:W20"/>
    <mergeCell ref="X17:X20"/>
    <mergeCell ref="M17:M20"/>
    <mergeCell ref="N17:N20"/>
    <mergeCell ref="O17:O20"/>
    <mergeCell ref="P17:P20"/>
    <mergeCell ref="Q17:Q20"/>
    <mergeCell ref="R17:R20"/>
    <mergeCell ref="AG17:AG20"/>
    <mergeCell ref="AH17:AH20"/>
    <mergeCell ref="AI17:AI20"/>
    <mergeCell ref="AJ17:AJ20"/>
    <mergeCell ref="Y17:Y20"/>
    <mergeCell ref="Z17:Z20"/>
    <mergeCell ref="AA17:AA20"/>
    <mergeCell ref="AB17:AB20"/>
    <mergeCell ref="AC17:AC20"/>
    <mergeCell ref="AD17:AD20"/>
    <mergeCell ref="BH17:BH20"/>
    <mergeCell ref="BI17:BI20"/>
    <mergeCell ref="BJ17:BJ20"/>
    <mergeCell ref="BK17:BK20"/>
    <mergeCell ref="BL17:BL20"/>
    <mergeCell ref="A21:A24"/>
    <mergeCell ref="B21:B24"/>
    <mergeCell ref="C21:C24"/>
    <mergeCell ref="D21:D24"/>
    <mergeCell ref="E21:E24"/>
    <mergeCell ref="AQ17:AQ20"/>
    <mergeCell ref="AR17:AR20"/>
    <mergeCell ref="AS17:AS20"/>
    <mergeCell ref="AT17:AT20"/>
    <mergeCell ref="BF17:BF20"/>
    <mergeCell ref="BG17:BG20"/>
    <mergeCell ref="AK17:AK20"/>
    <mergeCell ref="AL17:AL20"/>
    <mergeCell ref="AM17:AM20"/>
    <mergeCell ref="AN17:AN20"/>
    <mergeCell ref="AO17:AO20"/>
    <mergeCell ref="AP17:AP20"/>
    <mergeCell ref="AE17:AE20"/>
    <mergeCell ref="AF17:AF20"/>
    <mergeCell ref="L21:L24"/>
    <mergeCell ref="M21:M24"/>
    <mergeCell ref="N21:N24"/>
    <mergeCell ref="O21:O24"/>
    <mergeCell ref="P21:P24"/>
    <mergeCell ref="Q21:Q24"/>
    <mergeCell ref="F21:F24"/>
    <mergeCell ref="G21:G24"/>
    <mergeCell ref="H21:H24"/>
    <mergeCell ref="I21:I24"/>
    <mergeCell ref="J21:J24"/>
    <mergeCell ref="K21:K24"/>
    <mergeCell ref="X21:X24"/>
    <mergeCell ref="Y21:Y24"/>
    <mergeCell ref="Z21:Z24"/>
    <mergeCell ref="AA21:AA24"/>
    <mergeCell ref="AB21:AB24"/>
    <mergeCell ref="AC21:AC24"/>
    <mergeCell ref="R21:R24"/>
    <mergeCell ref="S21:S24"/>
    <mergeCell ref="T21:T24"/>
    <mergeCell ref="U21:U24"/>
    <mergeCell ref="V21:V24"/>
    <mergeCell ref="W21:W24"/>
    <mergeCell ref="AJ21:AJ24"/>
    <mergeCell ref="AK21:AK24"/>
    <mergeCell ref="AL21:AL24"/>
    <mergeCell ref="AM21:AM24"/>
    <mergeCell ref="AN21:AN24"/>
    <mergeCell ref="AO21:AO24"/>
    <mergeCell ref="AD21:AD24"/>
    <mergeCell ref="AE21:AE24"/>
    <mergeCell ref="AF21:AF24"/>
    <mergeCell ref="AG21:AG24"/>
    <mergeCell ref="AH21:AH24"/>
    <mergeCell ref="AI21:AI24"/>
    <mergeCell ref="BG21:BG24"/>
    <mergeCell ref="BH21:BH24"/>
    <mergeCell ref="BI21:BI24"/>
    <mergeCell ref="BJ21:BJ24"/>
    <mergeCell ref="BK21:BK24"/>
    <mergeCell ref="BL21:BL24"/>
    <mergeCell ref="AP21:AP24"/>
    <mergeCell ref="AQ21:AQ24"/>
    <mergeCell ref="AR21:AR24"/>
    <mergeCell ref="AS21:AS24"/>
    <mergeCell ref="AT21:AT24"/>
    <mergeCell ref="BF21:BF24"/>
    <mergeCell ref="G25:G28"/>
    <mergeCell ref="H25:H28"/>
    <mergeCell ref="I25:I28"/>
    <mergeCell ref="J25:J28"/>
    <mergeCell ref="K25:K28"/>
    <mergeCell ref="L25:L28"/>
    <mergeCell ref="A25:A28"/>
    <mergeCell ref="B25:B28"/>
    <mergeCell ref="C25:C28"/>
    <mergeCell ref="D25:D28"/>
    <mergeCell ref="E25:E28"/>
    <mergeCell ref="F25:F28"/>
    <mergeCell ref="S25:S28"/>
    <mergeCell ref="T25:T28"/>
    <mergeCell ref="U25:U28"/>
    <mergeCell ref="V25:V28"/>
    <mergeCell ref="W25:W28"/>
    <mergeCell ref="X25:X28"/>
    <mergeCell ref="M25:M28"/>
    <mergeCell ref="N25:N28"/>
    <mergeCell ref="O25:O28"/>
    <mergeCell ref="P25:P28"/>
    <mergeCell ref="Q25:Q28"/>
    <mergeCell ref="R25:R28"/>
    <mergeCell ref="AG25:AG28"/>
    <mergeCell ref="AH25:AH28"/>
    <mergeCell ref="AI25:AI28"/>
    <mergeCell ref="AJ25:AJ28"/>
    <mergeCell ref="Y25:Y28"/>
    <mergeCell ref="Z25:Z28"/>
    <mergeCell ref="AA25:AA28"/>
    <mergeCell ref="AB25:AB28"/>
    <mergeCell ref="AC25:AC28"/>
    <mergeCell ref="AD25:AD28"/>
    <mergeCell ref="BH25:BH28"/>
    <mergeCell ref="BI25:BI28"/>
    <mergeCell ref="BJ25:BJ28"/>
    <mergeCell ref="BK25:BK28"/>
    <mergeCell ref="BL25:BL28"/>
    <mergeCell ref="A29:A32"/>
    <mergeCell ref="B29:B32"/>
    <mergeCell ref="C29:C32"/>
    <mergeCell ref="D29:D32"/>
    <mergeCell ref="E29:E32"/>
    <mergeCell ref="AQ25:AQ28"/>
    <mergeCell ref="AR25:AR28"/>
    <mergeCell ref="AS25:AS28"/>
    <mergeCell ref="AT25:AT28"/>
    <mergeCell ref="BF25:BF28"/>
    <mergeCell ref="BG25:BG28"/>
    <mergeCell ref="AK25:AK28"/>
    <mergeCell ref="AL25:AL28"/>
    <mergeCell ref="AM25:AM28"/>
    <mergeCell ref="AN25:AN28"/>
    <mergeCell ref="AO25:AO28"/>
    <mergeCell ref="AP25:AP28"/>
    <mergeCell ref="AE25:AE28"/>
    <mergeCell ref="AF25:AF28"/>
    <mergeCell ref="L29:L32"/>
    <mergeCell ref="M29:M32"/>
    <mergeCell ref="N29:N32"/>
    <mergeCell ref="O29:O32"/>
    <mergeCell ref="P29:P32"/>
    <mergeCell ref="Q29:Q32"/>
    <mergeCell ref="F29:F32"/>
    <mergeCell ref="G29:G32"/>
    <mergeCell ref="H29:H32"/>
    <mergeCell ref="I29:I32"/>
    <mergeCell ref="J29:J32"/>
    <mergeCell ref="K29:K32"/>
    <mergeCell ref="X29:X32"/>
    <mergeCell ref="Y29:Y32"/>
    <mergeCell ref="Z29:Z32"/>
    <mergeCell ref="AA29:AA32"/>
    <mergeCell ref="AB29:AB32"/>
    <mergeCell ref="AC29:AC32"/>
    <mergeCell ref="R29:R32"/>
    <mergeCell ref="S29:S32"/>
    <mergeCell ref="T29:T32"/>
    <mergeCell ref="U29:U32"/>
    <mergeCell ref="V29:V32"/>
    <mergeCell ref="W29:W32"/>
    <mergeCell ref="AJ29:AJ32"/>
    <mergeCell ref="AK29:AK32"/>
    <mergeCell ref="AL29:AL32"/>
    <mergeCell ref="AM29:AM32"/>
    <mergeCell ref="AN29:AN32"/>
    <mergeCell ref="AO29:AO32"/>
    <mergeCell ref="AD29:AD32"/>
    <mergeCell ref="AE29:AE32"/>
    <mergeCell ref="AF29:AF32"/>
    <mergeCell ref="AG29:AG32"/>
    <mergeCell ref="AH29:AH32"/>
    <mergeCell ref="AI29:AI32"/>
    <mergeCell ref="BG29:BG32"/>
    <mergeCell ref="BH29:BH32"/>
    <mergeCell ref="BI29:BI32"/>
    <mergeCell ref="BJ29:BJ32"/>
    <mergeCell ref="BK29:BK32"/>
    <mergeCell ref="BL29:BL32"/>
    <mergeCell ref="AP29:AP32"/>
    <mergeCell ref="AQ29:AQ32"/>
    <mergeCell ref="AR29:AR32"/>
    <mergeCell ref="AS29:AS32"/>
    <mergeCell ref="AT29:AT32"/>
    <mergeCell ref="BF29:BF32"/>
    <mergeCell ref="G33:G36"/>
    <mergeCell ref="H33:H36"/>
    <mergeCell ref="I33:I36"/>
    <mergeCell ref="J33:J36"/>
    <mergeCell ref="K33:K36"/>
    <mergeCell ref="L33:L36"/>
    <mergeCell ref="A33:A36"/>
    <mergeCell ref="B33:B36"/>
    <mergeCell ref="C33:C36"/>
    <mergeCell ref="D33:D36"/>
    <mergeCell ref="E33:E36"/>
    <mergeCell ref="F33:F36"/>
    <mergeCell ref="S33:S36"/>
    <mergeCell ref="T33:T36"/>
    <mergeCell ref="U33:U36"/>
    <mergeCell ref="V33:V36"/>
    <mergeCell ref="W33:W36"/>
    <mergeCell ref="X33:X36"/>
    <mergeCell ref="M33:M36"/>
    <mergeCell ref="N33:N36"/>
    <mergeCell ref="O33:O36"/>
    <mergeCell ref="P33:P36"/>
    <mergeCell ref="Q33:Q36"/>
    <mergeCell ref="R33:R36"/>
    <mergeCell ref="AG33:AG36"/>
    <mergeCell ref="AH33:AH36"/>
    <mergeCell ref="AI33:AI36"/>
    <mergeCell ref="AJ33:AJ36"/>
    <mergeCell ref="Y33:Y36"/>
    <mergeCell ref="Z33:Z36"/>
    <mergeCell ref="AA33:AA36"/>
    <mergeCell ref="AB33:AB36"/>
    <mergeCell ref="AC33:AC36"/>
    <mergeCell ref="AD33:AD36"/>
    <mergeCell ref="BH33:BH36"/>
    <mergeCell ref="BI33:BI36"/>
    <mergeCell ref="BJ33:BJ36"/>
    <mergeCell ref="BK33:BK36"/>
    <mergeCell ref="BL33:BL36"/>
    <mergeCell ref="A37:A40"/>
    <mergeCell ref="B37:B40"/>
    <mergeCell ref="C37:C40"/>
    <mergeCell ref="D37:D40"/>
    <mergeCell ref="E37:E40"/>
    <mergeCell ref="AQ33:AQ36"/>
    <mergeCell ref="AR33:AR36"/>
    <mergeCell ref="AS33:AS36"/>
    <mergeCell ref="AT33:AT36"/>
    <mergeCell ref="BF33:BF36"/>
    <mergeCell ref="BG33:BG36"/>
    <mergeCell ref="AK33:AK36"/>
    <mergeCell ref="AL33:AL36"/>
    <mergeCell ref="AM33:AM36"/>
    <mergeCell ref="AN33:AN36"/>
    <mergeCell ref="AO33:AO36"/>
    <mergeCell ref="AP33:AP36"/>
    <mergeCell ref="AE33:AE36"/>
    <mergeCell ref="AF33:AF36"/>
    <mergeCell ref="L37:L40"/>
    <mergeCell ref="M37:M40"/>
    <mergeCell ref="N37:N40"/>
    <mergeCell ref="O37:O40"/>
    <mergeCell ref="P37:P40"/>
    <mergeCell ref="Q37:Q40"/>
    <mergeCell ref="F37:F40"/>
    <mergeCell ref="G37:G40"/>
    <mergeCell ref="H37:H40"/>
    <mergeCell ref="I37:I40"/>
    <mergeCell ref="J37:J40"/>
    <mergeCell ref="K37:K40"/>
    <mergeCell ref="X37:X40"/>
    <mergeCell ref="Y37:Y40"/>
    <mergeCell ref="Z37:Z40"/>
    <mergeCell ref="AA37:AA40"/>
    <mergeCell ref="AB37:AB40"/>
    <mergeCell ref="AC37:AC40"/>
    <mergeCell ref="R37:R40"/>
    <mergeCell ref="S37:S40"/>
    <mergeCell ref="T37:T40"/>
    <mergeCell ref="U37:U40"/>
    <mergeCell ref="V37:V40"/>
    <mergeCell ref="W37:W40"/>
    <mergeCell ref="AJ37:AJ40"/>
    <mergeCell ref="AK37:AK40"/>
    <mergeCell ref="AL37:AL40"/>
    <mergeCell ref="AM37:AM40"/>
    <mergeCell ref="AN37:AN40"/>
    <mergeCell ref="AO37:AO40"/>
    <mergeCell ref="AD37:AD40"/>
    <mergeCell ref="AE37:AE40"/>
    <mergeCell ref="AF37:AF40"/>
    <mergeCell ref="AG37:AG40"/>
    <mergeCell ref="AH37:AH40"/>
    <mergeCell ref="AI37:AI40"/>
    <mergeCell ref="BG37:BG40"/>
    <mergeCell ref="BH37:BH40"/>
    <mergeCell ref="BI37:BI40"/>
    <mergeCell ref="BJ37:BJ40"/>
    <mergeCell ref="BK37:BK40"/>
    <mergeCell ref="BL37:BL40"/>
    <mergeCell ref="AP37:AP40"/>
    <mergeCell ref="AQ37:AQ40"/>
    <mergeCell ref="AR37:AR40"/>
    <mergeCell ref="AS37:AS40"/>
    <mergeCell ref="AT37:AT40"/>
    <mergeCell ref="BF37:BF40"/>
    <mergeCell ref="G41:G44"/>
    <mergeCell ref="H41:H44"/>
    <mergeCell ref="I41:I44"/>
    <mergeCell ref="J41:J44"/>
    <mergeCell ref="K41:K44"/>
    <mergeCell ref="L41:L44"/>
    <mergeCell ref="A41:A44"/>
    <mergeCell ref="B41:B44"/>
    <mergeCell ref="C41:C44"/>
    <mergeCell ref="D41:D44"/>
    <mergeCell ref="E41:E44"/>
    <mergeCell ref="F41:F44"/>
    <mergeCell ref="S41:S44"/>
    <mergeCell ref="T41:T44"/>
    <mergeCell ref="U41:U44"/>
    <mergeCell ref="V41:V44"/>
    <mergeCell ref="W41:W44"/>
    <mergeCell ref="X41:X44"/>
    <mergeCell ref="M41:M44"/>
    <mergeCell ref="N41:N44"/>
    <mergeCell ref="O41:O44"/>
    <mergeCell ref="P41:P44"/>
    <mergeCell ref="Q41:Q44"/>
    <mergeCell ref="R41:R44"/>
    <mergeCell ref="AG41:AG44"/>
    <mergeCell ref="AH41:AH44"/>
    <mergeCell ref="AI41:AI44"/>
    <mergeCell ref="AJ41:AJ44"/>
    <mergeCell ref="Y41:Y44"/>
    <mergeCell ref="Z41:Z44"/>
    <mergeCell ref="AA41:AA44"/>
    <mergeCell ref="AB41:AB44"/>
    <mergeCell ref="AC41:AC44"/>
    <mergeCell ref="AD41:AD44"/>
    <mergeCell ref="BH41:BH44"/>
    <mergeCell ref="BI41:BI44"/>
    <mergeCell ref="BJ41:BJ44"/>
    <mergeCell ref="BK41:BK44"/>
    <mergeCell ref="BL41:BL44"/>
    <mergeCell ref="A45:A48"/>
    <mergeCell ref="B45:B48"/>
    <mergeCell ref="C45:C48"/>
    <mergeCell ref="D45:D48"/>
    <mergeCell ref="E45:E48"/>
    <mergeCell ref="AQ41:AQ44"/>
    <mergeCell ref="AR41:AR44"/>
    <mergeCell ref="AS41:AS44"/>
    <mergeCell ref="AT41:AT44"/>
    <mergeCell ref="BF41:BF44"/>
    <mergeCell ref="BG41:BG44"/>
    <mergeCell ref="AK41:AK44"/>
    <mergeCell ref="AL41:AL44"/>
    <mergeCell ref="AM41:AM44"/>
    <mergeCell ref="AN41:AN44"/>
    <mergeCell ref="AO41:AO44"/>
    <mergeCell ref="AP41:AP44"/>
    <mergeCell ref="AE41:AE44"/>
    <mergeCell ref="AF41:AF44"/>
    <mergeCell ref="L45:L48"/>
    <mergeCell ref="M45:M48"/>
    <mergeCell ref="N45:N48"/>
    <mergeCell ref="O45:O48"/>
    <mergeCell ref="P45:P48"/>
    <mergeCell ref="Q45:Q48"/>
    <mergeCell ref="F45:F48"/>
    <mergeCell ref="G45:G48"/>
    <mergeCell ref="H45:H48"/>
    <mergeCell ref="I45:I48"/>
    <mergeCell ref="J45:J48"/>
    <mergeCell ref="K45:K48"/>
    <mergeCell ref="X45:X48"/>
    <mergeCell ref="Y45:Y48"/>
    <mergeCell ref="Z45:Z48"/>
    <mergeCell ref="AA45:AA48"/>
    <mergeCell ref="AB45:AB48"/>
    <mergeCell ref="AC45:AC48"/>
    <mergeCell ref="R45:R48"/>
    <mergeCell ref="S45:S48"/>
    <mergeCell ref="T45:T48"/>
    <mergeCell ref="U45:U48"/>
    <mergeCell ref="V45:V48"/>
    <mergeCell ref="W45:W48"/>
    <mergeCell ref="AJ45:AJ48"/>
    <mergeCell ref="AK45:AK48"/>
    <mergeCell ref="AL45:AL48"/>
    <mergeCell ref="AM45:AM48"/>
    <mergeCell ref="AN45:AN48"/>
    <mergeCell ref="AO45:AO48"/>
    <mergeCell ref="AD45:AD48"/>
    <mergeCell ref="AE45:AE48"/>
    <mergeCell ref="AF45:AF48"/>
    <mergeCell ref="AG45:AG48"/>
    <mergeCell ref="AH45:AH48"/>
    <mergeCell ref="AI45:AI48"/>
    <mergeCell ref="BG45:BG48"/>
    <mergeCell ref="BH45:BH48"/>
    <mergeCell ref="BI45:BI48"/>
    <mergeCell ref="BJ45:BJ48"/>
    <mergeCell ref="BK45:BK48"/>
    <mergeCell ref="BL45:BL48"/>
    <mergeCell ref="AP45:AP48"/>
    <mergeCell ref="AQ45:AQ48"/>
    <mergeCell ref="AR45:AR48"/>
    <mergeCell ref="AS45:AS48"/>
    <mergeCell ref="AT45:AT48"/>
    <mergeCell ref="BF45:BF48"/>
    <mergeCell ref="G49:G52"/>
    <mergeCell ref="H49:H52"/>
    <mergeCell ref="I49:I52"/>
    <mergeCell ref="J49:J52"/>
    <mergeCell ref="K49:K52"/>
    <mergeCell ref="L49:L52"/>
    <mergeCell ref="A49:A52"/>
    <mergeCell ref="B49:B52"/>
    <mergeCell ref="C49:C52"/>
    <mergeCell ref="D49:D52"/>
    <mergeCell ref="E49:E52"/>
    <mergeCell ref="F49:F52"/>
    <mergeCell ref="S49:S52"/>
    <mergeCell ref="T49:T52"/>
    <mergeCell ref="U49:U52"/>
    <mergeCell ref="V49:V52"/>
    <mergeCell ref="W49:W52"/>
    <mergeCell ref="X49:X52"/>
    <mergeCell ref="M49:M52"/>
    <mergeCell ref="N49:N52"/>
    <mergeCell ref="O49:O52"/>
    <mergeCell ref="P49:P52"/>
    <mergeCell ref="Q49:Q52"/>
    <mergeCell ref="R49:R52"/>
    <mergeCell ref="AG49:AG52"/>
    <mergeCell ref="AH49:AH52"/>
    <mergeCell ref="AI49:AI52"/>
    <mergeCell ref="AJ49:AJ52"/>
    <mergeCell ref="Y49:Y52"/>
    <mergeCell ref="Z49:Z52"/>
    <mergeCell ref="AA49:AA52"/>
    <mergeCell ref="AB49:AB52"/>
    <mergeCell ref="AC49:AC52"/>
    <mergeCell ref="AD49:AD52"/>
    <mergeCell ref="BH49:BH52"/>
    <mergeCell ref="BI49:BI52"/>
    <mergeCell ref="BJ49:BJ52"/>
    <mergeCell ref="BK49:BK52"/>
    <mergeCell ref="BL49:BL52"/>
    <mergeCell ref="A53:A56"/>
    <mergeCell ref="B53:B56"/>
    <mergeCell ref="C53:C56"/>
    <mergeCell ref="D53:D56"/>
    <mergeCell ref="E53:E56"/>
    <mergeCell ref="AQ49:AQ52"/>
    <mergeCell ref="AR49:AR52"/>
    <mergeCell ref="AS49:AS52"/>
    <mergeCell ref="AT49:AT52"/>
    <mergeCell ref="BF49:BF52"/>
    <mergeCell ref="BG49:BG52"/>
    <mergeCell ref="AK49:AK52"/>
    <mergeCell ref="AL49:AL52"/>
    <mergeCell ref="AM49:AM52"/>
    <mergeCell ref="AN49:AN52"/>
    <mergeCell ref="AO49:AO52"/>
    <mergeCell ref="AP49:AP52"/>
    <mergeCell ref="AE49:AE52"/>
    <mergeCell ref="AF49:AF52"/>
    <mergeCell ref="L53:L56"/>
    <mergeCell ref="M53:M56"/>
    <mergeCell ref="N53:N56"/>
    <mergeCell ref="O53:O56"/>
    <mergeCell ref="P53:P56"/>
    <mergeCell ref="Q53:Q56"/>
    <mergeCell ref="F53:F56"/>
    <mergeCell ref="G53:G56"/>
    <mergeCell ref="H53:H56"/>
    <mergeCell ref="I53:I56"/>
    <mergeCell ref="J53:J56"/>
    <mergeCell ref="K53:K56"/>
    <mergeCell ref="X53:X56"/>
    <mergeCell ref="Y53:Y56"/>
    <mergeCell ref="Z53:Z56"/>
    <mergeCell ref="AA53:AA56"/>
    <mergeCell ref="AB53:AB56"/>
    <mergeCell ref="AC53:AC56"/>
    <mergeCell ref="R53:R56"/>
    <mergeCell ref="S53:S56"/>
    <mergeCell ref="T53:T56"/>
    <mergeCell ref="U53:U56"/>
    <mergeCell ref="V53:V56"/>
    <mergeCell ref="W53:W56"/>
    <mergeCell ref="AJ53:AJ56"/>
    <mergeCell ref="AK53:AK56"/>
    <mergeCell ref="AL53:AL56"/>
    <mergeCell ref="AM53:AM56"/>
    <mergeCell ref="AN53:AN56"/>
    <mergeCell ref="AO53:AO56"/>
    <mergeCell ref="AD53:AD56"/>
    <mergeCell ref="AE53:AE56"/>
    <mergeCell ref="AF53:AF56"/>
    <mergeCell ref="AG53:AG56"/>
    <mergeCell ref="AH53:AH56"/>
    <mergeCell ref="AI53:AI56"/>
    <mergeCell ref="BG53:BG56"/>
    <mergeCell ref="BH53:BH56"/>
    <mergeCell ref="BI53:BI56"/>
    <mergeCell ref="BJ53:BJ56"/>
    <mergeCell ref="BK53:BK56"/>
    <mergeCell ref="BL53:BL56"/>
    <mergeCell ref="AP53:AP56"/>
    <mergeCell ref="AQ53:AQ56"/>
    <mergeCell ref="AR53:AR56"/>
    <mergeCell ref="AS53:AS56"/>
    <mergeCell ref="AT53:AT56"/>
    <mergeCell ref="BF53:BF56"/>
  </mergeCells>
  <conditionalFormatting sqref="AP17:AP56">
    <cfRule type="cellIs" dxfId="615" priority="15" operator="equal">
      <formula>"Rara Vez"</formula>
    </cfRule>
    <cfRule type="cellIs" dxfId="614" priority="38" operator="equal">
      <formula>"Muy Alta"</formula>
    </cfRule>
    <cfRule type="cellIs" dxfId="613" priority="39" operator="equal">
      <formula>"Alta"</formula>
    </cfRule>
    <cfRule type="cellIs" dxfId="612" priority="40" operator="equal">
      <formula>"Media"</formula>
    </cfRule>
    <cfRule type="cellIs" dxfId="611" priority="41" operator="equal">
      <formula>"Baja"</formula>
    </cfRule>
    <cfRule type="cellIs" dxfId="610" priority="11" operator="equal">
      <formula>"Seguro"</formula>
    </cfRule>
    <cfRule type="cellIs" dxfId="609" priority="12" operator="equal">
      <formula>"Probable"</formula>
    </cfRule>
    <cfRule type="cellIs" dxfId="608" priority="13" operator="equal">
      <formula>"Posible"</formula>
    </cfRule>
    <cfRule type="cellIs" dxfId="607" priority="14" operator="equal">
      <formula>"Improbable"</formula>
    </cfRule>
    <cfRule type="cellIs" dxfId="606" priority="42" operator="equal">
      <formula>"Muy Baja"</formula>
    </cfRule>
  </conditionalFormatting>
  <conditionalFormatting sqref="AR17:AR56">
    <cfRule type="cellIs" dxfId="605" priority="33" operator="equal">
      <formula>"Insignificante"</formula>
    </cfRule>
    <cfRule type="cellIs" dxfId="604" priority="32" operator="equal">
      <formula>"Menor"</formula>
    </cfRule>
    <cfRule type="cellIs" dxfId="603" priority="31" operator="equal">
      <formula>"Moderado"</formula>
    </cfRule>
    <cfRule type="cellIs" dxfId="602" priority="30" operator="equal">
      <formula>"Mayor"</formula>
    </cfRule>
    <cfRule type="cellIs" dxfId="601" priority="29" operator="equal">
      <formula>"Catastrófico"</formula>
    </cfRule>
  </conditionalFormatting>
  <conditionalFormatting sqref="AT17">
    <cfRule type="containsText" dxfId="600" priority="34" operator="containsText" text="BAJO">
      <formula>NOT(ISERROR(SEARCH("BAJO",AT17)))</formula>
    </cfRule>
    <cfRule type="containsText" dxfId="599" priority="36" operator="containsText" text="ALTO">
      <formula>NOT(ISERROR(SEARCH("ALTO",AT17)))</formula>
    </cfRule>
    <cfRule type="containsText" dxfId="598" priority="37" operator="containsText" text="EXTREMO">
      <formula>NOT(ISERROR(SEARCH("EXTREMO",AT17)))</formula>
    </cfRule>
    <cfRule type="containsText" dxfId="597" priority="35" operator="containsText" text="MODERADO">
      <formula>NOT(ISERROR(SEARCH("MODERADO",AT17)))</formula>
    </cfRule>
  </conditionalFormatting>
  <conditionalFormatting sqref="AT21">
    <cfRule type="containsText" dxfId="596" priority="211" operator="containsText" text="MODERADO">
      <formula>NOT(ISERROR(SEARCH("MODERADO",AT21)))</formula>
    </cfRule>
    <cfRule type="containsText" dxfId="595" priority="212" operator="containsText" text="ALTO">
      <formula>NOT(ISERROR(SEARCH("ALTO",AT21)))</formula>
    </cfRule>
    <cfRule type="containsText" dxfId="594" priority="213" operator="containsText" text="EXTREMO">
      <formula>NOT(ISERROR(SEARCH("EXTREMO",AT21)))</formula>
    </cfRule>
    <cfRule type="containsText" dxfId="593" priority="210" operator="containsText" text="BAJO">
      <formula>NOT(ISERROR(SEARCH("BAJO",AT21)))</formula>
    </cfRule>
  </conditionalFormatting>
  <conditionalFormatting sqref="AT25">
    <cfRule type="containsText" dxfId="592" priority="192" operator="containsText" text="BAJO">
      <formula>NOT(ISERROR(SEARCH("BAJO",AT25)))</formula>
    </cfRule>
    <cfRule type="containsText" dxfId="591" priority="193" operator="containsText" text="MODERADO">
      <formula>NOT(ISERROR(SEARCH("MODERADO",AT25)))</formula>
    </cfRule>
    <cfRule type="containsText" dxfId="590" priority="194" operator="containsText" text="ALTO">
      <formula>NOT(ISERROR(SEARCH("ALTO",AT25)))</formula>
    </cfRule>
    <cfRule type="containsText" dxfId="589" priority="195" operator="containsText" text="EXTREMO">
      <formula>NOT(ISERROR(SEARCH("EXTREMO",AT25)))</formula>
    </cfRule>
  </conditionalFormatting>
  <conditionalFormatting sqref="AT29">
    <cfRule type="containsText" dxfId="588" priority="175" operator="containsText" text="MODERADO">
      <formula>NOT(ISERROR(SEARCH("MODERADO",AT29)))</formula>
    </cfRule>
    <cfRule type="containsText" dxfId="587" priority="174" operator="containsText" text="BAJO">
      <formula>NOT(ISERROR(SEARCH("BAJO",AT29)))</formula>
    </cfRule>
    <cfRule type="containsText" dxfId="586" priority="176" operator="containsText" text="ALTO">
      <formula>NOT(ISERROR(SEARCH("ALTO",AT29)))</formula>
    </cfRule>
    <cfRule type="containsText" dxfId="585" priority="177" operator="containsText" text="EXTREMO">
      <formula>NOT(ISERROR(SEARCH("EXTREMO",AT29)))</formula>
    </cfRule>
  </conditionalFormatting>
  <conditionalFormatting sqref="AT33">
    <cfRule type="containsText" dxfId="584" priority="156" operator="containsText" text="BAJO">
      <formula>NOT(ISERROR(SEARCH("BAJO",AT33)))</formula>
    </cfRule>
    <cfRule type="containsText" dxfId="583" priority="157" operator="containsText" text="MODERADO">
      <formula>NOT(ISERROR(SEARCH("MODERADO",AT33)))</formula>
    </cfRule>
    <cfRule type="containsText" dxfId="582" priority="158" operator="containsText" text="ALTO">
      <formula>NOT(ISERROR(SEARCH("ALTO",AT33)))</formula>
    </cfRule>
    <cfRule type="containsText" dxfId="581" priority="159" operator="containsText" text="EXTREMO">
      <formula>NOT(ISERROR(SEARCH("EXTREMO",AT33)))</formula>
    </cfRule>
  </conditionalFormatting>
  <conditionalFormatting sqref="AT37">
    <cfRule type="containsText" dxfId="580" priority="138" operator="containsText" text="BAJO">
      <formula>NOT(ISERROR(SEARCH("BAJO",AT37)))</formula>
    </cfRule>
    <cfRule type="containsText" dxfId="579" priority="140" operator="containsText" text="ALTO">
      <formula>NOT(ISERROR(SEARCH("ALTO",AT37)))</formula>
    </cfRule>
    <cfRule type="containsText" dxfId="578" priority="141" operator="containsText" text="EXTREMO">
      <formula>NOT(ISERROR(SEARCH("EXTREMO",AT37)))</formula>
    </cfRule>
    <cfRule type="containsText" dxfId="577" priority="139" operator="containsText" text="MODERADO">
      <formula>NOT(ISERROR(SEARCH("MODERADO",AT37)))</formula>
    </cfRule>
  </conditionalFormatting>
  <conditionalFormatting sqref="AT41">
    <cfRule type="containsText" dxfId="576" priority="123" operator="containsText" text="EXTREMO">
      <formula>NOT(ISERROR(SEARCH("EXTREMO",AT41)))</formula>
    </cfRule>
    <cfRule type="containsText" dxfId="575" priority="122" operator="containsText" text="ALTO">
      <formula>NOT(ISERROR(SEARCH("ALTO",AT41)))</formula>
    </cfRule>
    <cfRule type="containsText" dxfId="574" priority="121" operator="containsText" text="MODERADO">
      <formula>NOT(ISERROR(SEARCH("MODERADO",AT41)))</formula>
    </cfRule>
    <cfRule type="containsText" dxfId="573" priority="120" operator="containsText" text="BAJO">
      <formula>NOT(ISERROR(SEARCH("BAJO",AT41)))</formula>
    </cfRule>
  </conditionalFormatting>
  <conditionalFormatting sqref="AT45">
    <cfRule type="containsText" dxfId="572" priority="105" operator="containsText" text="EXTREMO">
      <formula>NOT(ISERROR(SEARCH("EXTREMO",AT45)))</formula>
    </cfRule>
    <cfRule type="containsText" dxfId="571" priority="104" operator="containsText" text="ALTO">
      <formula>NOT(ISERROR(SEARCH("ALTO",AT45)))</formula>
    </cfRule>
    <cfRule type="containsText" dxfId="570" priority="103" operator="containsText" text="MODERADO">
      <formula>NOT(ISERROR(SEARCH("MODERADO",AT45)))</formula>
    </cfRule>
    <cfRule type="containsText" dxfId="569" priority="102" operator="containsText" text="BAJO">
      <formula>NOT(ISERROR(SEARCH("BAJO",AT45)))</formula>
    </cfRule>
  </conditionalFormatting>
  <conditionalFormatting sqref="AT49">
    <cfRule type="containsText" dxfId="568" priority="86" operator="containsText" text="ALTO">
      <formula>NOT(ISERROR(SEARCH("ALTO",AT49)))</formula>
    </cfRule>
    <cfRule type="containsText" dxfId="567" priority="84" operator="containsText" text="BAJO">
      <formula>NOT(ISERROR(SEARCH("BAJO",AT49)))</formula>
    </cfRule>
    <cfRule type="containsText" dxfId="566" priority="85" operator="containsText" text="MODERADO">
      <formula>NOT(ISERROR(SEARCH("MODERADO",AT49)))</formula>
    </cfRule>
    <cfRule type="containsText" dxfId="565" priority="87" operator="containsText" text="EXTREMO">
      <formula>NOT(ISERROR(SEARCH("EXTREMO",AT49)))</formula>
    </cfRule>
  </conditionalFormatting>
  <conditionalFormatting sqref="AT53">
    <cfRule type="containsText" dxfId="564" priority="66" operator="containsText" text="BAJO">
      <formula>NOT(ISERROR(SEARCH("BAJO",AT53)))</formula>
    </cfRule>
    <cfRule type="containsText" dxfId="563" priority="67" operator="containsText" text="MODERADO">
      <formula>NOT(ISERROR(SEARCH("MODERADO",AT53)))</formula>
    </cfRule>
    <cfRule type="containsText" dxfId="562" priority="68" operator="containsText" text="ALTO">
      <formula>NOT(ISERROR(SEARCH("ALTO",AT53)))</formula>
    </cfRule>
    <cfRule type="containsText" dxfId="561" priority="69" operator="containsText" text="EXTREMO">
      <formula>NOT(ISERROR(SEARCH("EXTREMO",AT53)))</formula>
    </cfRule>
  </conditionalFormatting>
  <conditionalFormatting sqref="BG17:BG56">
    <cfRule type="cellIs" dxfId="560" priority="1" operator="equal">
      <formula>"Seguro"</formula>
    </cfRule>
    <cfRule type="cellIs" dxfId="559" priority="9" operator="equal">
      <formula>"Baja"</formula>
    </cfRule>
    <cfRule type="cellIs" dxfId="558" priority="8" operator="equal">
      <formula>"Media"</formula>
    </cfRule>
    <cfRule type="cellIs" dxfId="557" priority="7" operator="equal">
      <formula>"Alta"</formula>
    </cfRule>
    <cfRule type="cellIs" dxfId="556" priority="6" operator="equal">
      <formula>"Muy Alta"</formula>
    </cfRule>
    <cfRule type="cellIs" dxfId="555" priority="10" operator="equal">
      <formula>"Muy Baja"</formula>
    </cfRule>
    <cfRule type="cellIs" dxfId="554" priority="5" operator="equal">
      <formula>"Rara Vez"</formula>
    </cfRule>
    <cfRule type="cellIs" dxfId="553" priority="4" operator="equal">
      <formula>"Improbable"</formula>
    </cfRule>
    <cfRule type="cellIs" dxfId="552" priority="3" operator="equal">
      <formula>"Posible"</formula>
    </cfRule>
    <cfRule type="cellIs" dxfId="551" priority="2" operator="equal">
      <formula>"Probable"</formula>
    </cfRule>
  </conditionalFormatting>
  <conditionalFormatting sqref="BI17:BI56">
    <cfRule type="cellIs" dxfId="550" priority="28" operator="equal">
      <formula>"Insignificante"</formula>
    </cfRule>
    <cfRule type="cellIs" dxfId="549" priority="24" operator="equal">
      <formula>"Catastrófico"</formula>
    </cfRule>
    <cfRule type="cellIs" dxfId="548" priority="27" operator="equal">
      <formula>"Menor"</formula>
    </cfRule>
    <cfRule type="cellIs" dxfId="547" priority="26" operator="equal">
      <formula>"Moderado"</formula>
    </cfRule>
    <cfRule type="cellIs" dxfId="546" priority="25" operator="equal">
      <formula>"Mayor"</formula>
    </cfRule>
  </conditionalFormatting>
  <conditionalFormatting sqref="BK17">
    <cfRule type="containsText" dxfId="545" priority="19" operator="containsText" text="EXTREMO">
      <formula>NOT(ISERROR(SEARCH("EXTREMO",BK17)))</formula>
    </cfRule>
    <cfRule type="containsText" dxfId="544" priority="18" operator="containsText" text="ALTO">
      <formula>NOT(ISERROR(SEARCH("ALTO",BK17)))</formula>
    </cfRule>
    <cfRule type="containsText" dxfId="543" priority="17" operator="containsText" text="MODERADO">
      <formula>NOT(ISERROR(SEARCH("MODERADO",BK17)))</formula>
    </cfRule>
    <cfRule type="containsText" dxfId="542" priority="16" operator="containsText" text="BAJO">
      <formula>NOT(ISERROR(SEARCH("BAJO",BK17)))</formula>
    </cfRule>
  </conditionalFormatting>
  <conditionalFormatting sqref="BK21 BK25 BK29 BK33 BK37 BK41 BK45 BK49 BK53">
    <cfRule type="containsText" dxfId="541" priority="50" operator="containsText" text="ALTO">
      <formula>NOT(ISERROR(SEARCH("ALTO",BK21)))</formula>
    </cfRule>
    <cfRule type="containsText" dxfId="540" priority="51" operator="containsText" text="EXTREMO">
      <formula>NOT(ISERROR(SEARCH("EXTREMO",BK21)))</formula>
    </cfRule>
    <cfRule type="containsText" dxfId="539" priority="48" operator="containsText" text="BAJO">
      <formula>NOT(ISERROR(SEARCH("BAJO",BK21)))</formula>
    </cfRule>
    <cfRule type="containsText" dxfId="538" priority="49" operator="containsText" text="MODERADO">
      <formula>NOT(ISERROR(SEARCH("MODERADO",BK21)))</formula>
    </cfRule>
  </conditionalFormatting>
  <conditionalFormatting sqref="BL17">
    <cfRule type="containsText" dxfId="537" priority="21" operator="containsText" text="RIESGO MODERADO">
      <formula>NOT(ISERROR(SEARCH("RIESGO MODERADO",BL17)))</formula>
    </cfRule>
    <cfRule type="containsText" dxfId="536" priority="20" operator="containsText" text="RIESGO BAJO">
      <formula>NOT(ISERROR(SEARCH("RIESGO BAJO",BL17)))</formula>
    </cfRule>
    <cfRule type="containsText" dxfId="535" priority="23" operator="containsText" text="RIESGO EXTREMO">
      <formula>NOT(ISERROR(SEARCH("RIESGO EXTREMO",BL17)))</formula>
    </cfRule>
    <cfRule type="containsText" dxfId="534" priority="22" operator="containsText" text="RIESGO ALTO">
      <formula>NOT(ISERROR(SEARCH("RIESGO ALTO",BL17)))</formula>
    </cfRule>
  </conditionalFormatting>
  <conditionalFormatting sqref="BL21">
    <cfRule type="containsText" dxfId="533" priority="198" operator="containsText" text="RIESGO ALTO">
      <formula>NOT(ISERROR(SEARCH("RIESGO ALTO",BL21)))</formula>
    </cfRule>
    <cfRule type="containsText" dxfId="532" priority="197" operator="containsText" text="RIESGO MODERADO">
      <formula>NOT(ISERROR(SEARCH("RIESGO MODERADO",BL21)))</formula>
    </cfRule>
    <cfRule type="containsText" dxfId="531" priority="196" operator="containsText" text="RIESGO BAJO">
      <formula>NOT(ISERROR(SEARCH("RIESGO BAJO",BL21)))</formula>
    </cfRule>
    <cfRule type="containsText" dxfId="530" priority="199" operator="containsText" text="RIESGO EXTREMO">
      <formula>NOT(ISERROR(SEARCH("RIESGO EXTREMO",BL21)))</formula>
    </cfRule>
  </conditionalFormatting>
  <conditionalFormatting sqref="BL25">
    <cfRule type="containsText" dxfId="529" priority="181" operator="containsText" text="RIESGO EXTREMO">
      <formula>NOT(ISERROR(SEARCH("RIESGO EXTREMO",BL25)))</formula>
    </cfRule>
    <cfRule type="containsText" dxfId="528" priority="180" operator="containsText" text="RIESGO ALTO">
      <formula>NOT(ISERROR(SEARCH("RIESGO ALTO",BL25)))</formula>
    </cfRule>
    <cfRule type="containsText" dxfId="527" priority="179" operator="containsText" text="RIESGO MODERADO">
      <formula>NOT(ISERROR(SEARCH("RIESGO MODERADO",BL25)))</formula>
    </cfRule>
    <cfRule type="containsText" dxfId="526" priority="178" operator="containsText" text="RIESGO BAJO">
      <formula>NOT(ISERROR(SEARCH("RIESGO BAJO",BL25)))</formula>
    </cfRule>
  </conditionalFormatting>
  <conditionalFormatting sqref="BL29">
    <cfRule type="containsText" dxfId="525" priority="161" operator="containsText" text="RIESGO MODERADO">
      <formula>NOT(ISERROR(SEARCH("RIESGO MODERADO",BL29)))</formula>
    </cfRule>
    <cfRule type="containsText" dxfId="524" priority="162" operator="containsText" text="RIESGO ALTO">
      <formula>NOT(ISERROR(SEARCH("RIESGO ALTO",BL29)))</formula>
    </cfRule>
    <cfRule type="containsText" dxfId="523" priority="163" operator="containsText" text="RIESGO EXTREMO">
      <formula>NOT(ISERROR(SEARCH("RIESGO EXTREMO",BL29)))</formula>
    </cfRule>
    <cfRule type="containsText" dxfId="522" priority="160" operator="containsText" text="RIESGO BAJO">
      <formula>NOT(ISERROR(SEARCH("RIESGO BAJO",BL29)))</formula>
    </cfRule>
  </conditionalFormatting>
  <conditionalFormatting sqref="BL33">
    <cfRule type="containsText" dxfId="521" priority="145" operator="containsText" text="RIESGO EXTREMO">
      <formula>NOT(ISERROR(SEARCH("RIESGO EXTREMO",BL33)))</formula>
    </cfRule>
    <cfRule type="containsText" dxfId="520" priority="142" operator="containsText" text="RIESGO BAJO">
      <formula>NOT(ISERROR(SEARCH("RIESGO BAJO",BL33)))</formula>
    </cfRule>
    <cfRule type="containsText" dxfId="519" priority="143" operator="containsText" text="RIESGO MODERADO">
      <formula>NOT(ISERROR(SEARCH("RIESGO MODERADO",BL33)))</formula>
    </cfRule>
    <cfRule type="containsText" dxfId="518" priority="144" operator="containsText" text="RIESGO ALTO">
      <formula>NOT(ISERROR(SEARCH("RIESGO ALTO",BL33)))</formula>
    </cfRule>
  </conditionalFormatting>
  <conditionalFormatting sqref="BL37">
    <cfRule type="containsText" dxfId="517" priority="124" operator="containsText" text="RIESGO BAJO">
      <formula>NOT(ISERROR(SEARCH("RIESGO BAJO",BL37)))</formula>
    </cfRule>
    <cfRule type="containsText" dxfId="516" priority="125" operator="containsText" text="RIESGO MODERADO">
      <formula>NOT(ISERROR(SEARCH("RIESGO MODERADO",BL37)))</formula>
    </cfRule>
    <cfRule type="containsText" dxfId="515" priority="126" operator="containsText" text="RIESGO ALTO">
      <formula>NOT(ISERROR(SEARCH("RIESGO ALTO",BL37)))</formula>
    </cfRule>
    <cfRule type="containsText" dxfId="514" priority="127" operator="containsText" text="RIESGO EXTREMO">
      <formula>NOT(ISERROR(SEARCH("RIESGO EXTREMO",BL37)))</formula>
    </cfRule>
  </conditionalFormatting>
  <conditionalFormatting sqref="BL41">
    <cfRule type="containsText" dxfId="513" priority="107" operator="containsText" text="RIESGO MODERADO">
      <formula>NOT(ISERROR(SEARCH("RIESGO MODERADO",BL41)))</formula>
    </cfRule>
    <cfRule type="containsText" dxfId="512" priority="108" operator="containsText" text="RIESGO ALTO">
      <formula>NOT(ISERROR(SEARCH("RIESGO ALTO",BL41)))</formula>
    </cfRule>
    <cfRule type="containsText" dxfId="511" priority="109" operator="containsText" text="RIESGO EXTREMO">
      <formula>NOT(ISERROR(SEARCH("RIESGO EXTREMO",BL41)))</formula>
    </cfRule>
    <cfRule type="containsText" dxfId="510" priority="106" operator="containsText" text="RIESGO BAJO">
      <formula>NOT(ISERROR(SEARCH("RIESGO BAJO",BL41)))</formula>
    </cfRule>
  </conditionalFormatting>
  <conditionalFormatting sqref="BL45">
    <cfRule type="containsText" dxfId="509" priority="91" operator="containsText" text="RIESGO EXTREMO">
      <formula>NOT(ISERROR(SEARCH("RIESGO EXTREMO",BL45)))</formula>
    </cfRule>
    <cfRule type="containsText" dxfId="508" priority="90" operator="containsText" text="RIESGO ALTO">
      <formula>NOT(ISERROR(SEARCH("RIESGO ALTO",BL45)))</formula>
    </cfRule>
    <cfRule type="containsText" dxfId="507" priority="89" operator="containsText" text="RIESGO MODERADO">
      <formula>NOT(ISERROR(SEARCH("RIESGO MODERADO",BL45)))</formula>
    </cfRule>
    <cfRule type="containsText" dxfId="506" priority="88" operator="containsText" text="RIESGO BAJO">
      <formula>NOT(ISERROR(SEARCH("RIESGO BAJO",BL45)))</formula>
    </cfRule>
  </conditionalFormatting>
  <conditionalFormatting sqref="BL49">
    <cfRule type="containsText" dxfId="505" priority="71" operator="containsText" text="RIESGO MODERADO">
      <formula>NOT(ISERROR(SEARCH("RIESGO MODERADO",BL49)))</formula>
    </cfRule>
    <cfRule type="containsText" dxfId="504" priority="72" operator="containsText" text="RIESGO ALTO">
      <formula>NOT(ISERROR(SEARCH("RIESGO ALTO",BL49)))</formula>
    </cfRule>
    <cfRule type="containsText" dxfId="503" priority="73" operator="containsText" text="RIESGO EXTREMO">
      <formula>NOT(ISERROR(SEARCH("RIESGO EXTREMO",BL49)))</formula>
    </cfRule>
    <cfRule type="containsText" dxfId="502" priority="70" operator="containsText" text="RIESGO BAJO">
      <formula>NOT(ISERROR(SEARCH("RIESGO BAJO",BL49)))</formula>
    </cfRule>
  </conditionalFormatting>
  <conditionalFormatting sqref="BL53">
    <cfRule type="containsText" dxfId="501" priority="53" operator="containsText" text="RIESGO MODERADO">
      <formula>NOT(ISERROR(SEARCH("RIESGO MODERADO",BL53)))</formula>
    </cfRule>
    <cfRule type="containsText" dxfId="500" priority="55" operator="containsText" text="RIESGO EXTREMO">
      <formula>NOT(ISERROR(SEARCH("RIESGO EXTREMO",BL53)))</formula>
    </cfRule>
    <cfRule type="containsText" dxfId="499" priority="52" operator="containsText" text="RIESGO BAJO">
      <formula>NOT(ISERROR(SEARCH("RIESGO BAJO",BL53)))</formula>
    </cfRule>
    <cfRule type="containsText" dxfId="498" priority="54" operator="containsText" text="RIESGO ALTO">
      <formula>NOT(ISERROR(SEARCH("RIESGO ALTO",BL53)))</formula>
    </cfRule>
  </conditionalFormatting>
  <dataValidations count="1">
    <dataValidation type="list" allowBlank="1" showInputMessage="1" showErrorMessage="1" sqref="G17:G56" xr:uid="{457A6245-FC67-4D33-A7D9-F3E8A0044C94}">
      <formula1>INDIRECT(F17)</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02858-3785-4DD6-8049-9273E3DF0028}">
  <dimension ref="A1:BQ135"/>
  <sheetViews>
    <sheetView showGridLines="0" zoomScale="48" zoomScaleNormal="48" workbookViewId="0">
      <selection activeCell="B9" sqref="B9:H9"/>
    </sheetView>
  </sheetViews>
  <sheetFormatPr baseColWidth="10" defaultColWidth="11.453125" defaultRowHeight="14.5" customHeight="1" zeroHeight="1" x14ac:dyDescent="0.35"/>
  <cols>
    <col min="1" max="1" width="21.7265625" style="198" customWidth="1"/>
    <col min="2" max="2" width="47.81640625" style="198" customWidth="1"/>
    <col min="3" max="3" width="22.7265625" style="198" customWidth="1"/>
    <col min="4" max="4" width="27.54296875" style="198" customWidth="1"/>
    <col min="5" max="5" width="57" style="198" customWidth="1"/>
    <col min="6" max="6" width="41.7265625" style="198" customWidth="1"/>
    <col min="7" max="9" width="19" style="198" customWidth="1"/>
    <col min="10" max="10" width="34.26953125" style="198" customWidth="1"/>
    <col min="11" max="11" width="57.1796875" style="198" customWidth="1"/>
    <col min="12" max="12" width="71.81640625" style="198" customWidth="1"/>
    <col min="13" max="15" width="22.453125" style="198" customWidth="1"/>
    <col min="16" max="34" width="16.453125" style="198" customWidth="1"/>
    <col min="35" max="37" width="16.453125" style="198" hidden="1" customWidth="1"/>
    <col min="38" max="38" width="21.54296875" style="198" customWidth="1"/>
    <col min="39" max="39" width="37.81640625" style="198" customWidth="1"/>
    <col min="40" max="40" width="16.453125" style="198" hidden="1" customWidth="1"/>
    <col min="41" max="41" width="15" style="198" customWidth="1"/>
    <col min="42" max="44" width="18.453125" style="198" customWidth="1"/>
    <col min="45" max="45" width="27.26953125" style="198" hidden="1" customWidth="1"/>
    <col min="46" max="46" width="15.81640625" style="198" customWidth="1"/>
    <col min="47" max="47" width="102" style="198" customWidth="1"/>
    <col min="48" max="48" width="35.7265625" style="198" customWidth="1"/>
    <col min="49" max="49" width="46.453125" style="198" customWidth="1"/>
    <col min="50" max="50" width="54.81640625" style="198" customWidth="1"/>
    <col min="51" max="51" width="26.1796875" style="198" customWidth="1"/>
    <col min="52" max="52" width="19.453125" style="198" customWidth="1"/>
    <col min="53" max="53" width="19.81640625" style="198" customWidth="1"/>
    <col min="54" max="54" width="16.1796875" style="198" customWidth="1"/>
    <col min="55" max="55" width="17.1796875" style="198" hidden="1" customWidth="1"/>
    <col min="56" max="57" width="13.1796875" style="198" hidden="1" customWidth="1"/>
    <col min="58" max="63" width="14.81640625" style="198" customWidth="1"/>
    <col min="64" max="64" width="20.54296875" style="198" customWidth="1"/>
    <col min="65" max="69" width="40.54296875" style="198" customWidth="1"/>
    <col min="70" max="70" width="4.7265625" style="198" customWidth="1"/>
    <col min="71" max="16384" width="11.453125" style="198"/>
  </cols>
  <sheetData>
    <row r="1" spans="1:69" s="135" customFormat="1" ht="13.5" x14ac:dyDescent="0.3">
      <c r="B1" s="136"/>
      <c r="C1" s="137"/>
      <c r="D1" s="137"/>
      <c r="E1" s="137"/>
      <c r="F1" s="137"/>
    </row>
    <row r="2" spans="1:69" s="135" customFormat="1" ht="14.15" customHeight="1" x14ac:dyDescent="0.3"/>
    <row r="3" spans="1:69" s="135" customFormat="1" ht="14.15" customHeight="1" x14ac:dyDescent="0.3"/>
    <row r="4" spans="1:69" s="135" customFormat="1" ht="27.65" customHeight="1" x14ac:dyDescent="0.3"/>
    <row r="5" spans="1:69" s="135" customFormat="1" ht="27.65" customHeight="1" x14ac:dyDescent="0.3">
      <c r="B5" s="575" t="s">
        <v>285</v>
      </c>
      <c r="C5" s="575"/>
      <c r="D5" s="575"/>
      <c r="E5" s="575"/>
      <c r="F5" s="575"/>
      <c r="G5" s="575"/>
      <c r="H5" s="575"/>
    </row>
    <row r="6" spans="1:69" s="135" customFormat="1" ht="27.65" customHeight="1" x14ac:dyDescent="0.3">
      <c r="B6" s="210" t="s">
        <v>278</v>
      </c>
      <c r="C6" s="576" t="s">
        <v>284</v>
      </c>
      <c r="D6" s="576"/>
      <c r="E6" s="576"/>
      <c r="F6" s="576"/>
      <c r="G6" s="576"/>
      <c r="H6" s="576"/>
    </row>
    <row r="7" spans="1:69" s="135" customFormat="1" ht="27.65" customHeight="1" x14ac:dyDescent="0.3">
      <c r="B7" s="210" t="s">
        <v>279</v>
      </c>
      <c r="C7" s="576" t="s">
        <v>289</v>
      </c>
      <c r="D7" s="576"/>
      <c r="E7" s="576"/>
      <c r="F7" s="576"/>
      <c r="G7" s="576"/>
      <c r="H7" s="576"/>
    </row>
    <row r="8" spans="1:69" s="135" customFormat="1" ht="27.65" customHeight="1" x14ac:dyDescent="0.3">
      <c r="B8" s="210" t="s">
        <v>280</v>
      </c>
      <c r="C8" s="575" t="s">
        <v>281</v>
      </c>
      <c r="D8" s="575"/>
      <c r="E8" s="575" t="s">
        <v>282</v>
      </c>
      <c r="F8" s="575"/>
      <c r="G8" s="575" t="s">
        <v>283</v>
      </c>
      <c r="H8" s="575"/>
    </row>
    <row r="9" spans="1:69" s="135" customFormat="1" ht="27.65" customHeight="1" x14ac:dyDescent="0.3">
      <c r="B9" s="209" t="s">
        <v>655</v>
      </c>
      <c r="C9" s="597" t="s">
        <v>656</v>
      </c>
      <c r="D9" s="597"/>
      <c r="E9" s="597">
        <v>1</v>
      </c>
      <c r="F9" s="597"/>
      <c r="G9" s="597" t="s">
        <v>657</v>
      </c>
      <c r="H9" s="597"/>
    </row>
    <row r="10" spans="1:69" s="138" customFormat="1" thickBot="1" x14ac:dyDescent="0.35">
      <c r="B10" s="139"/>
      <c r="C10" s="140"/>
      <c r="D10" s="140"/>
      <c r="E10" s="140"/>
      <c r="AO10" s="140"/>
      <c r="AV10" s="141"/>
      <c r="BC10" s="140"/>
      <c r="BD10" s="140"/>
      <c r="BE10" s="140"/>
      <c r="BL10" s="142"/>
      <c r="BM10" s="143"/>
    </row>
    <row r="11" spans="1:69" s="138" customFormat="1" ht="62" thickBot="1" x14ac:dyDescent="0.35">
      <c r="A11" s="144"/>
      <c r="B11" s="598" t="s">
        <v>288</v>
      </c>
      <c r="C11" s="599"/>
      <c r="D11" s="599"/>
      <c r="E11" s="599"/>
      <c r="F11" s="599"/>
      <c r="G11" s="599"/>
      <c r="H11" s="599"/>
      <c r="I11" s="599"/>
      <c r="J11" s="599"/>
      <c r="K11" s="599"/>
      <c r="L11" s="600"/>
      <c r="BC11" s="145"/>
    </row>
    <row r="12" spans="1:69" s="146" customFormat="1" ht="15" thickBot="1" x14ac:dyDescent="0.4">
      <c r="G12" s="147"/>
      <c r="H12" s="147"/>
      <c r="I12" s="147"/>
      <c r="J12" s="147"/>
    </row>
    <row r="13" spans="1:69" s="148" customFormat="1" ht="56.5" customHeight="1" thickBot="1" x14ac:dyDescent="0.4">
      <c r="A13" s="601" t="s">
        <v>35</v>
      </c>
      <c r="B13" s="602"/>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L13" s="603" t="s">
        <v>242</v>
      </c>
      <c r="AM13" s="604"/>
      <c r="AN13" s="604"/>
      <c r="AO13" s="604"/>
      <c r="AP13" s="604"/>
      <c r="AQ13" s="604"/>
      <c r="AR13" s="604"/>
      <c r="AS13" s="604"/>
      <c r="AT13" s="605"/>
      <c r="AU13" s="580" t="s">
        <v>36</v>
      </c>
      <c r="AV13" s="580"/>
      <c r="AW13" s="580"/>
      <c r="AX13" s="580"/>
      <c r="AY13" s="580"/>
      <c r="AZ13" s="580"/>
      <c r="BA13" s="580"/>
      <c r="BB13" s="581"/>
      <c r="BC13" s="149"/>
      <c r="BD13" s="149"/>
      <c r="BE13" s="150"/>
      <c r="BF13" s="584" t="s">
        <v>243</v>
      </c>
      <c r="BG13" s="585"/>
      <c r="BH13" s="585"/>
      <c r="BI13" s="585"/>
      <c r="BJ13" s="585"/>
      <c r="BK13" s="585"/>
      <c r="BL13" s="586"/>
      <c r="BM13" s="590" t="s">
        <v>286</v>
      </c>
      <c r="BN13" s="591"/>
      <c r="BO13" s="591"/>
      <c r="BP13" s="591"/>
      <c r="BQ13" s="591"/>
    </row>
    <row r="14" spans="1:69" s="148" customFormat="1" ht="56.5" customHeight="1" thickBot="1" x14ac:dyDescent="0.4">
      <c r="A14" s="152"/>
      <c r="B14" s="152"/>
      <c r="C14" s="152"/>
      <c r="D14" s="152"/>
      <c r="E14" s="152"/>
      <c r="F14" s="152"/>
      <c r="G14" s="152"/>
      <c r="H14" s="152"/>
      <c r="I14" s="152"/>
      <c r="J14" s="152"/>
      <c r="K14" s="152"/>
      <c r="L14" s="152"/>
      <c r="M14" s="594" t="s">
        <v>267</v>
      </c>
      <c r="N14" s="594"/>
      <c r="O14" s="594"/>
      <c r="P14" s="595" t="s">
        <v>198</v>
      </c>
      <c r="Q14" s="595"/>
      <c r="R14" s="595"/>
      <c r="S14" s="595"/>
      <c r="T14" s="595"/>
      <c r="U14" s="595"/>
      <c r="V14" s="595"/>
      <c r="W14" s="595"/>
      <c r="X14" s="595"/>
      <c r="Y14" s="595"/>
      <c r="Z14" s="595"/>
      <c r="AA14" s="595"/>
      <c r="AB14" s="595"/>
      <c r="AC14" s="595"/>
      <c r="AD14" s="595"/>
      <c r="AE14" s="595"/>
      <c r="AF14" s="595"/>
      <c r="AG14" s="595"/>
      <c r="AH14" s="595"/>
      <c r="AI14" s="595"/>
      <c r="AJ14" s="595"/>
      <c r="AK14" s="596"/>
      <c r="AL14" s="153"/>
      <c r="AM14" s="153"/>
      <c r="AN14" s="153"/>
      <c r="AO14" s="153"/>
      <c r="AP14" s="153"/>
      <c r="AQ14" s="151"/>
      <c r="AR14" s="151"/>
      <c r="AS14" s="153"/>
      <c r="AT14" s="153"/>
      <c r="AU14" s="582"/>
      <c r="AV14" s="582"/>
      <c r="AW14" s="582"/>
      <c r="AX14" s="582"/>
      <c r="AY14" s="582"/>
      <c r="AZ14" s="582"/>
      <c r="BA14" s="582"/>
      <c r="BB14" s="583"/>
      <c r="BC14" s="154"/>
      <c r="BD14" s="154"/>
      <c r="BE14" s="155"/>
      <c r="BF14" s="587"/>
      <c r="BG14" s="588"/>
      <c r="BH14" s="588"/>
      <c r="BI14" s="588"/>
      <c r="BJ14" s="588"/>
      <c r="BK14" s="588"/>
      <c r="BL14" s="589"/>
      <c r="BM14" s="592"/>
      <c r="BN14" s="593"/>
      <c r="BO14" s="593"/>
      <c r="BP14" s="593"/>
      <c r="BQ14" s="593"/>
    </row>
    <row r="15" spans="1:69" s="170" customFormat="1" ht="93.65" customHeight="1" x14ac:dyDescent="0.35">
      <c r="A15" s="156" t="s">
        <v>37</v>
      </c>
      <c r="B15" s="157" t="s">
        <v>145</v>
      </c>
      <c r="C15" s="157" t="s">
        <v>38</v>
      </c>
      <c r="D15" s="157" t="s">
        <v>82</v>
      </c>
      <c r="E15" s="157" t="s">
        <v>272</v>
      </c>
      <c r="F15" s="157" t="s">
        <v>40</v>
      </c>
      <c r="G15" s="157" t="s">
        <v>68</v>
      </c>
      <c r="H15" s="157" t="s">
        <v>237</v>
      </c>
      <c r="I15" s="157" t="s">
        <v>238</v>
      </c>
      <c r="J15" s="157" t="s">
        <v>266</v>
      </c>
      <c r="K15" s="157" t="s">
        <v>42</v>
      </c>
      <c r="L15" s="157" t="s">
        <v>39</v>
      </c>
      <c r="M15" s="158" t="s">
        <v>146</v>
      </c>
      <c r="N15" s="159" t="s">
        <v>123</v>
      </c>
      <c r="O15" s="159" t="s">
        <v>124</v>
      </c>
      <c r="P15" s="160" t="s">
        <v>199</v>
      </c>
      <c r="Q15" s="160" t="s">
        <v>161</v>
      </c>
      <c r="R15" s="160" t="s">
        <v>157</v>
      </c>
      <c r="S15" s="160" t="s">
        <v>160</v>
      </c>
      <c r="T15" s="160" t="s">
        <v>158</v>
      </c>
      <c r="U15" s="160" t="s">
        <v>159</v>
      </c>
      <c r="V15" s="160" t="s">
        <v>162</v>
      </c>
      <c r="W15" s="160" t="s">
        <v>200</v>
      </c>
      <c r="X15" s="160" t="s">
        <v>171</v>
      </c>
      <c r="Y15" s="160" t="s">
        <v>172</v>
      </c>
      <c r="Z15" s="160" t="s">
        <v>173</v>
      </c>
      <c r="AA15" s="160" t="s">
        <v>174</v>
      </c>
      <c r="AB15" s="160" t="s">
        <v>175</v>
      </c>
      <c r="AC15" s="160" t="s">
        <v>176</v>
      </c>
      <c r="AD15" s="160" t="s">
        <v>177</v>
      </c>
      <c r="AE15" s="160" t="s">
        <v>178</v>
      </c>
      <c r="AF15" s="160" t="s">
        <v>179</v>
      </c>
      <c r="AG15" s="160" t="s">
        <v>180</v>
      </c>
      <c r="AH15" s="160" t="s">
        <v>181</v>
      </c>
      <c r="AI15" s="656" t="s">
        <v>170</v>
      </c>
      <c r="AJ15" s="657"/>
      <c r="AK15" s="658"/>
      <c r="AL15" s="161" t="s">
        <v>270</v>
      </c>
      <c r="AM15" s="161" t="s">
        <v>271</v>
      </c>
      <c r="AN15" s="161" t="s">
        <v>269</v>
      </c>
      <c r="AO15" s="659" t="s">
        <v>65</v>
      </c>
      <c r="AP15" s="659"/>
      <c r="AQ15" s="659" t="s">
        <v>41</v>
      </c>
      <c r="AR15" s="659"/>
      <c r="AS15" s="161" t="s">
        <v>43</v>
      </c>
      <c r="AT15" s="161" t="s">
        <v>135</v>
      </c>
      <c r="AU15" s="162" t="s">
        <v>45</v>
      </c>
      <c r="AV15" s="163" t="s">
        <v>46</v>
      </c>
      <c r="AW15" s="163" t="s">
        <v>83</v>
      </c>
      <c r="AX15" s="163" t="s">
        <v>47</v>
      </c>
      <c r="AY15" s="163" t="s">
        <v>48</v>
      </c>
      <c r="AZ15" s="163" t="s">
        <v>84</v>
      </c>
      <c r="BA15" s="163" t="s">
        <v>147</v>
      </c>
      <c r="BB15" s="163" t="s">
        <v>49</v>
      </c>
      <c r="BC15" s="164" t="s">
        <v>94</v>
      </c>
      <c r="BD15" s="164" t="s">
        <v>95</v>
      </c>
      <c r="BE15" s="165" t="s">
        <v>96</v>
      </c>
      <c r="BF15" s="660" t="s">
        <v>65</v>
      </c>
      <c r="BG15" s="661"/>
      <c r="BH15" s="661" t="s">
        <v>41</v>
      </c>
      <c r="BI15" s="661"/>
      <c r="BJ15" s="161" t="s">
        <v>44</v>
      </c>
      <c r="BK15" s="161" t="s">
        <v>136</v>
      </c>
      <c r="BL15" s="166" t="s">
        <v>228</v>
      </c>
      <c r="BM15" s="167" t="s">
        <v>287</v>
      </c>
      <c r="BN15" s="168" t="s">
        <v>148</v>
      </c>
      <c r="BO15" s="168" t="s">
        <v>149</v>
      </c>
      <c r="BP15" s="168" t="s">
        <v>150</v>
      </c>
      <c r="BQ15" s="169" t="s">
        <v>151</v>
      </c>
    </row>
    <row r="16" spans="1:69" s="170" customFormat="1" ht="13" customHeight="1" thickBot="1" x14ac:dyDescent="0.4">
      <c r="A16" s="328"/>
      <c r="B16" s="329"/>
      <c r="C16" s="329"/>
      <c r="D16" s="329"/>
      <c r="E16" s="329"/>
      <c r="F16" s="329"/>
      <c r="G16" s="329"/>
      <c r="H16" s="329"/>
      <c r="I16" s="329"/>
      <c r="J16" s="329"/>
      <c r="K16" s="329"/>
      <c r="L16" s="329"/>
      <c r="M16" s="158"/>
      <c r="N16" s="159"/>
      <c r="O16" s="159"/>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330"/>
      <c r="AM16" s="330"/>
      <c r="AN16" s="330"/>
      <c r="AO16" s="331"/>
      <c r="AP16" s="332"/>
      <c r="AQ16" s="331"/>
      <c r="AR16" s="332"/>
      <c r="AS16" s="330"/>
      <c r="AT16" s="330"/>
      <c r="AU16" s="333"/>
      <c r="AV16" s="154"/>
      <c r="AW16" s="154"/>
      <c r="AX16" s="154"/>
      <c r="AY16" s="154"/>
      <c r="AZ16" s="154"/>
      <c r="BA16" s="154"/>
      <c r="BB16" s="154"/>
      <c r="BC16" s="164"/>
      <c r="BD16" s="164"/>
      <c r="BE16" s="165"/>
      <c r="BF16" s="334"/>
      <c r="BG16" s="335"/>
      <c r="BH16" s="336"/>
      <c r="BI16" s="335"/>
      <c r="BJ16" s="330"/>
      <c r="BK16" s="330"/>
      <c r="BL16" s="337"/>
      <c r="BM16" s="338"/>
      <c r="BN16" s="339"/>
      <c r="BO16" s="339"/>
      <c r="BP16" s="339"/>
      <c r="BQ16" s="340"/>
    </row>
    <row r="17" spans="1:69" s="138" customFormat="1" ht="173.15" customHeight="1" x14ac:dyDescent="0.3">
      <c r="A17" s="496">
        <v>1</v>
      </c>
      <c r="B17" s="497" t="s">
        <v>132</v>
      </c>
      <c r="C17" s="498" t="s">
        <v>66</v>
      </c>
      <c r="D17" s="499" t="s">
        <v>189</v>
      </c>
      <c r="E17" s="498" t="s">
        <v>126</v>
      </c>
      <c r="F17" s="495" t="s">
        <v>1</v>
      </c>
      <c r="G17" s="495" t="s">
        <v>70</v>
      </c>
      <c r="H17" s="495" t="s">
        <v>446</v>
      </c>
      <c r="I17" s="495" t="s">
        <v>447</v>
      </c>
      <c r="J17" s="495" t="s">
        <v>448</v>
      </c>
      <c r="K17" s="501" t="str">
        <f>CONCATENATE(H17," ",I17," ",J17)</f>
        <v>Posibilidad de afectación económica por el incumplimiento en la etapa precontractual debido a la inobservancia de los procedimientos de selección</v>
      </c>
      <c r="L17" s="495" t="s">
        <v>0</v>
      </c>
      <c r="M17" s="495" t="s">
        <v>79</v>
      </c>
      <c r="N17" s="495" t="s">
        <v>78</v>
      </c>
      <c r="O17" s="495" t="s">
        <v>78</v>
      </c>
      <c r="P17" s="495"/>
      <c r="Q17" s="495"/>
      <c r="R17" s="495"/>
      <c r="S17" s="495"/>
      <c r="T17" s="495"/>
      <c r="U17" s="495"/>
      <c r="V17" s="495"/>
      <c r="W17" s="495"/>
      <c r="X17" s="495"/>
      <c r="Y17" s="495"/>
      <c r="Z17" s="495"/>
      <c r="AA17" s="495"/>
      <c r="AB17" s="495"/>
      <c r="AC17" s="495"/>
      <c r="AD17" s="495"/>
      <c r="AE17" s="495"/>
      <c r="AF17" s="495"/>
      <c r="AG17" s="495"/>
      <c r="AH17" s="495"/>
      <c r="AI17" s="489">
        <f>COUNTIF(P17:AH20,"Si")</f>
        <v>0</v>
      </c>
      <c r="AJ17" s="490">
        <f>IF((COUNTIF(O17:AH20,"Si"))&lt;=0,0,(IF((COUNTIF(O17:AH20,"Si"))&lt;=5,3,(IF(COUNTIF(O17:AH20,"Si")&lt;=11,4,5)))))</f>
        <v>0</v>
      </c>
      <c r="AK17" s="490">
        <f>IF((COUNTIF(O17:AH20,"Si"))&lt;=0,0,(IF((COUNTIF(O17:AH20,"Si"))&lt;=5,"MODERADO",(IF(COUNTIF(O17:AH20,"Si")&lt;=11,"ALTO","EXTREMO")))))</f>
        <v>0</v>
      </c>
      <c r="AL17" s="489">
        <v>150</v>
      </c>
      <c r="AM17" s="489"/>
      <c r="AN17" s="489" t="str">
        <f>IF(AM17="Rara vez",1,(IF(AM17="Improbable",2,(IF(AM17="Posible",3,IF(AM17="Probable",4,IF(AM17="Seguro",5,"Revisar")))))))</f>
        <v>Revisar</v>
      </c>
      <c r="AO17" s="491">
        <f>IF(E17="Corrupción",AN17,IF(AL17&lt;=2,1,IF(AL17&lt;=24,2,IF(AL17&lt;=500,3,IF(AL17&lt;=5000,4,IF(AL17&gt;5000,5,"Revisar"))))))</f>
        <v>3</v>
      </c>
      <c r="AP17" s="491" t="str">
        <f>IF(E17="Corrupción",(IF(AO17=1,"Rara Vez",IF(AO17=2,"Improbable",IF(AO17=3,"Posible",IF(AO17=4,"Probable",IF(AO17=5,"Seguro","Revisar")))))),IF(AO17=1,"Muy Baja",IF(AO17=2,"Baja",IF(AO17=3,"Media",IF(AO17=4,"Alta","Muy Alta")))))</f>
        <v>Media</v>
      </c>
      <c r="AQ17" s="491">
        <f>IF(E17="Corrupción",AJ17,(ROUND(((VLOOKUP(M17,Datos!$B$25:$C$29,2,FALSE)*Datos!$B$32)+(VLOOKUP(N17,Datos!$B$25:$C$29,2,FALSE)*Datos!$C$32)+(VLOOKUP(O17,Datos!$B$25:$C$29,2,FALSE)*Datos!$D$32))*5,0)))</f>
        <v>2</v>
      </c>
      <c r="AR17" s="491" t="str">
        <f>IF(AQ17=1,"Insignificante",IF(AQ17=2,"Menor",IF(AQ17=3,"Moderado",IF(AQ17=4,"Mayor","Catastrófico"))))</f>
        <v>Menor</v>
      </c>
      <c r="AS17" s="502">
        <f>_xlfn.NUMBERVALUE(CONCATENATE(AO17,AQ17),"##")</f>
        <v>32</v>
      </c>
      <c r="AT17" s="494" t="str">
        <f>VLOOKUP(AS17,Datos!$I$37:$J$61,2,FALSE)</f>
        <v>MODERADO</v>
      </c>
      <c r="AU17" s="186" t="s">
        <v>449</v>
      </c>
      <c r="AV17" s="187" t="s">
        <v>189</v>
      </c>
      <c r="AW17" s="187" t="s">
        <v>450</v>
      </c>
      <c r="AX17" s="188" t="s">
        <v>4</v>
      </c>
      <c r="AY17" s="188" t="s">
        <v>5</v>
      </c>
      <c r="AZ17" s="188" t="s">
        <v>3</v>
      </c>
      <c r="BA17" s="188" t="s">
        <v>32</v>
      </c>
      <c r="BB17" s="185" t="s">
        <v>7</v>
      </c>
      <c r="BC17" s="145">
        <f>IF(AX17=Datos!$C$63,Datos!$C$73,IF(AX17=Datos!$C$64,Datos!$C$74,IF(AX17=Datos!$C$65,Datos!$C$75,"Revisar")))+IF(AY17=Datos!$D$63,Datos!$D$73,IF(AY17=Datos!$D$64,Datos!$D$74,"Revisar"))+IF(AZ17=Datos!$E$63,Datos!$E$73,IF(AZ17=Datos!$E$64,Datos!$E$74,"Revisar"))+IF(BB17=Datos!$G$63,Datos!$G$73,IF(BB17=Datos!$G$64,Datos!$G$74,IF(BB17=Datos!$G$65,Datos!$G$75,"Revisar")))</f>
        <v>0.65</v>
      </c>
      <c r="BD17" s="145">
        <f>IF(AX17=Datos!$C$65,BC17,0)</f>
        <v>0</v>
      </c>
      <c r="BE17" s="145">
        <f>IF(OR(AX17=Datos!$C$63,AX17=Datos!$C$64),BC17,0)</f>
        <v>0.65</v>
      </c>
      <c r="BF17" s="491">
        <f>IF(ROUND(AO17-SUM(BE17:BE20),0)&lt;=0,1,ROUND(AO17-SUM(BE17:BE20),0))</f>
        <v>2</v>
      </c>
      <c r="BG17" s="491" t="str">
        <f>IF(E17="Corrupción",(IF(BF17=1,"Rara Vez",IF(BF17=2,"Improbable",IF(BF17=3,"Posible",IF(BF17=4,"Probable","Seguro"))))),IF(BF17=1,"Muy Baja",IF(BF17=2,"Baja",IF(BF17=3,"Media",IF(BF17=4,"Alta","Muy Alta")))))</f>
        <v>Baja</v>
      </c>
      <c r="BH17" s="491">
        <f>ROUND(AQ17-SUM(BD17:BD20),0)</f>
        <v>2</v>
      </c>
      <c r="BI17" s="491" t="str">
        <f>IF(BH17=1,"Insignificante",IF(BH17=2,"Menor",IF(BH17=3,"Moderado",IF(BH17=4,"Mayor","Catastrófico"))))</f>
        <v>Menor</v>
      </c>
      <c r="BJ17" s="505">
        <f>_xlfn.NUMBERVALUE(CONCATENATE(BF17,BH17),"##")</f>
        <v>22</v>
      </c>
      <c r="BK17" s="506" t="str">
        <f>+VLOOKUP(BJ17,Datos!$I$37:$J$65,2,FALSE)</f>
        <v>MODERADO</v>
      </c>
      <c r="BL17" s="498" t="s">
        <v>236</v>
      </c>
      <c r="BM17" s="189" t="s">
        <v>451</v>
      </c>
      <c r="BN17" s="185" t="s">
        <v>452</v>
      </c>
      <c r="BO17" s="222">
        <v>45870</v>
      </c>
      <c r="BP17" s="185" t="s">
        <v>453</v>
      </c>
      <c r="BQ17" s="190" t="s">
        <v>454</v>
      </c>
    </row>
    <row r="18" spans="1:69" ht="157" customHeight="1" x14ac:dyDescent="0.35">
      <c r="A18" s="476"/>
      <c r="B18" s="479"/>
      <c r="C18" s="457"/>
      <c r="D18" s="482"/>
      <c r="E18" s="457"/>
      <c r="F18" s="460"/>
      <c r="G18" s="460"/>
      <c r="H18" s="460"/>
      <c r="I18" s="460"/>
      <c r="J18" s="460"/>
      <c r="K18" s="487"/>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3"/>
      <c r="AJ18" s="466"/>
      <c r="AK18" s="466"/>
      <c r="AL18" s="463"/>
      <c r="AM18" s="463"/>
      <c r="AN18" s="463"/>
      <c r="AO18" s="448"/>
      <c r="AP18" s="448"/>
      <c r="AQ18" s="448"/>
      <c r="AR18" s="448"/>
      <c r="AS18" s="503"/>
      <c r="AT18" s="473"/>
      <c r="AU18" s="219" t="s">
        <v>619</v>
      </c>
      <c r="AV18" s="193" t="s">
        <v>189</v>
      </c>
      <c r="AW18" s="193" t="s">
        <v>620</v>
      </c>
      <c r="AX18" s="194" t="s">
        <v>4</v>
      </c>
      <c r="AY18" s="194" t="s">
        <v>5</v>
      </c>
      <c r="AZ18" s="194" t="s">
        <v>3</v>
      </c>
      <c r="BA18" s="194" t="s">
        <v>33</v>
      </c>
      <c r="BB18" s="191" t="s">
        <v>7</v>
      </c>
      <c r="BC18" s="195">
        <f>IF(AX18=Datos!$C$63,Datos!$C$73,IF(AX18=Datos!$C$64,Datos!$C$74,IF(AX18=Datos!$C$65,Datos!$C$75,"Revisar")))+IF(AY18=Datos!$D$63,Datos!$D$73,IF(AY18=Datos!$D$64,Datos!$D$74,"Revisar"))+IF(AZ18=Datos!$E$63,Datos!$E$73,IF(AZ18=Datos!$E$64,Datos!$E$74,"Revisar"))+IF(BB18=Datos!$G$63,Datos!$G$73,IF(BB18=Datos!$G$64,Datos!$G$74,IF(BB18=Datos!$G$65,Datos!$G$75,"Revisar")))</f>
        <v>0.65</v>
      </c>
      <c r="BD18" s="195">
        <f>IF(AX18=Datos!$C$65,BC18,0)</f>
        <v>0</v>
      </c>
      <c r="BE18" s="195">
        <f>IF(OR(AX18=Datos!$C$63,AX18=Datos!$C$64),BC18,0)</f>
        <v>0.65</v>
      </c>
      <c r="BF18" s="448"/>
      <c r="BG18" s="448"/>
      <c r="BH18" s="448"/>
      <c r="BI18" s="448"/>
      <c r="BJ18" s="451"/>
      <c r="BK18" s="454"/>
      <c r="BL18" s="457"/>
      <c r="BM18" s="196"/>
      <c r="BN18" s="191"/>
      <c r="BO18" s="191"/>
      <c r="BP18" s="191"/>
      <c r="BQ18" s="197"/>
    </row>
    <row r="19" spans="1:69" ht="49.5" customHeight="1" x14ac:dyDescent="0.35">
      <c r="A19" s="476"/>
      <c r="B19" s="479"/>
      <c r="C19" s="457"/>
      <c r="D19" s="482"/>
      <c r="E19" s="457"/>
      <c r="F19" s="460"/>
      <c r="G19" s="460"/>
      <c r="H19" s="460"/>
      <c r="I19" s="460"/>
      <c r="J19" s="460"/>
      <c r="K19" s="487"/>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3"/>
      <c r="AJ19" s="466"/>
      <c r="AK19" s="466"/>
      <c r="AL19" s="463"/>
      <c r="AM19" s="463"/>
      <c r="AN19" s="463"/>
      <c r="AO19" s="448"/>
      <c r="AP19" s="448"/>
      <c r="AQ19" s="448"/>
      <c r="AR19" s="448"/>
      <c r="AS19" s="503"/>
      <c r="AT19" s="473"/>
      <c r="AU19" s="219"/>
      <c r="AV19" s="193"/>
      <c r="AW19" s="193"/>
      <c r="AX19" s="194"/>
      <c r="AY19" s="194"/>
      <c r="AZ19" s="194"/>
      <c r="BA19" s="194"/>
      <c r="BB19" s="191"/>
      <c r="BC19" s="195" t="e">
        <f>IF(AX19=Datos!$C$63,Datos!$C$73,IF(AX19=Datos!$C$64,Datos!$C$74,IF(AX19=Datos!$C$65,Datos!$C$75,"Revisar")))+IF(AY19=Datos!$D$63,Datos!$D$73,IF(AY19=Datos!$D$64,Datos!$D$74,"Revisar"))+IF(AZ19=Datos!$E$63,Datos!$E$73,IF(AZ19=Datos!$E$64,Datos!$E$74,"Revisar"))+IF(BB19=Datos!$G$63,Datos!$G$73,IF(BB19=Datos!$G$64,Datos!$G$74,IF(BB19=Datos!$G$65,Datos!$G$75,"Revisar")))</f>
        <v>#VALUE!</v>
      </c>
      <c r="BD19" s="195">
        <f>IF(AX19=Datos!$C$65,BC19,0)</f>
        <v>0</v>
      </c>
      <c r="BE19" s="195">
        <f>IF(OR(AX19=Datos!$C$63,AX19=Datos!$C$64),BC19,0)</f>
        <v>0</v>
      </c>
      <c r="BF19" s="448"/>
      <c r="BG19" s="448"/>
      <c r="BH19" s="448"/>
      <c r="BI19" s="448"/>
      <c r="BJ19" s="451"/>
      <c r="BK19" s="454"/>
      <c r="BL19" s="457"/>
      <c r="BM19" s="200"/>
      <c r="BN19" s="200"/>
      <c r="BO19" s="200"/>
      <c r="BP19" s="200"/>
      <c r="BQ19" s="201"/>
    </row>
    <row r="20" spans="1:69" ht="48.75" customHeight="1" thickBot="1" x14ac:dyDescent="0.4">
      <c r="A20" s="477"/>
      <c r="B20" s="480"/>
      <c r="C20" s="458"/>
      <c r="D20" s="483"/>
      <c r="E20" s="458"/>
      <c r="F20" s="461"/>
      <c r="G20" s="461"/>
      <c r="H20" s="461"/>
      <c r="I20" s="461"/>
      <c r="J20" s="461"/>
      <c r="K20" s="488"/>
      <c r="L20" s="461"/>
      <c r="M20" s="461"/>
      <c r="N20" s="461"/>
      <c r="O20" s="461"/>
      <c r="P20" s="461"/>
      <c r="Q20" s="461"/>
      <c r="R20" s="461"/>
      <c r="S20" s="461"/>
      <c r="T20" s="461"/>
      <c r="U20" s="461"/>
      <c r="V20" s="461"/>
      <c r="W20" s="461"/>
      <c r="X20" s="461"/>
      <c r="Y20" s="461"/>
      <c r="Z20" s="461"/>
      <c r="AA20" s="461"/>
      <c r="AB20" s="461"/>
      <c r="AC20" s="461"/>
      <c r="AD20" s="461"/>
      <c r="AE20" s="461"/>
      <c r="AF20" s="461"/>
      <c r="AG20" s="461"/>
      <c r="AH20" s="461"/>
      <c r="AI20" s="464"/>
      <c r="AJ20" s="467"/>
      <c r="AK20" s="467"/>
      <c r="AL20" s="464"/>
      <c r="AM20" s="464"/>
      <c r="AN20" s="464"/>
      <c r="AO20" s="449"/>
      <c r="AP20" s="449"/>
      <c r="AQ20" s="449"/>
      <c r="AR20" s="449"/>
      <c r="AS20" s="504"/>
      <c r="AT20" s="474"/>
      <c r="AU20" s="244"/>
      <c r="AV20" s="204"/>
      <c r="AW20" s="204"/>
      <c r="AX20" s="205"/>
      <c r="AY20" s="205"/>
      <c r="AZ20" s="205"/>
      <c r="BA20" s="205"/>
      <c r="BB20" s="202"/>
      <c r="BC20" s="206"/>
      <c r="BD20" s="206"/>
      <c r="BE20" s="206"/>
      <c r="BF20" s="449"/>
      <c r="BG20" s="449"/>
      <c r="BH20" s="449"/>
      <c r="BI20" s="449"/>
      <c r="BJ20" s="452"/>
      <c r="BK20" s="455"/>
      <c r="BL20" s="458"/>
      <c r="BM20" s="207"/>
      <c r="BN20" s="207"/>
      <c r="BO20" s="207"/>
      <c r="BP20" s="207"/>
      <c r="BQ20" s="208"/>
    </row>
    <row r="21" spans="1:69" s="138" customFormat="1" ht="133.5" customHeight="1" x14ac:dyDescent="0.3">
      <c r="A21" s="514">
        <v>2</v>
      </c>
      <c r="B21" s="478" t="s">
        <v>132</v>
      </c>
      <c r="C21" s="456" t="s">
        <v>66</v>
      </c>
      <c r="D21" s="481" t="s">
        <v>189</v>
      </c>
      <c r="E21" s="456" t="s">
        <v>126</v>
      </c>
      <c r="F21" s="459" t="s">
        <v>1</v>
      </c>
      <c r="G21" s="484" t="s">
        <v>70</v>
      </c>
      <c r="H21" s="484" t="s">
        <v>307</v>
      </c>
      <c r="I21" s="484" t="s">
        <v>457</v>
      </c>
      <c r="J21" s="484" t="s">
        <v>621</v>
      </c>
      <c r="K21" s="486" t="str">
        <f>CONCATENATE(H21," ",I21," ",J21)</f>
        <v>Posibilidad de afectación operacional por la inexactitud de los inventarios debido a la falta de verificación física</v>
      </c>
      <c r="L21" s="459" t="s">
        <v>0</v>
      </c>
      <c r="M21" s="459" t="s">
        <v>125</v>
      </c>
      <c r="N21" s="459" t="s">
        <v>125</v>
      </c>
      <c r="O21" s="569" t="s">
        <v>125</v>
      </c>
      <c r="P21" s="569"/>
      <c r="Q21" s="569"/>
      <c r="R21" s="573"/>
      <c r="S21" s="573"/>
      <c r="T21" s="573"/>
      <c r="U21" s="569"/>
      <c r="V21" s="569"/>
      <c r="W21" s="569"/>
      <c r="X21" s="569"/>
      <c r="Y21" s="569"/>
      <c r="Z21" s="569"/>
      <c r="AA21" s="569"/>
      <c r="AB21" s="569"/>
      <c r="AC21" s="569"/>
      <c r="AD21" s="569"/>
      <c r="AE21" s="569"/>
      <c r="AF21" s="569"/>
      <c r="AG21" s="569"/>
      <c r="AH21" s="569"/>
      <c r="AI21" s="570">
        <f>COUNTIF(P21:AH24,"Si")</f>
        <v>0</v>
      </c>
      <c r="AJ21" s="571">
        <f>IF((COUNTIF(O21:AH24,"Si"))&lt;=0,0,(IF((COUNTIF(O21:AH24,"Si"))&lt;=5,3,(IF(COUNTIF(O21:AH24,"Si")&lt;=11,4,5)))))</f>
        <v>0</v>
      </c>
      <c r="AK21" s="571">
        <f>IF((COUNTIF(O21:AH24,"Si"))&lt;=0,0,(IF((COUNTIF(O21:AH24,"Si"))&lt;=5,"MODERADO",(IF(COUNTIF(O21:AH24,"Si")&lt;=11,"ALTO","EXTREMO")))))</f>
        <v>0</v>
      </c>
      <c r="AL21" s="570">
        <v>144</v>
      </c>
      <c r="AM21" s="570"/>
      <c r="AN21" s="570" t="str">
        <f t="shared" ref="AN21" si="0">IF(AM21="Rara vez",1,(IF(AM21="Improbable",2,(IF(AM21="Posible",3,IF(AM21="Probable",4,IF(AM21="Seguro",5,"Revisar")))))))</f>
        <v>Revisar</v>
      </c>
      <c r="AO21" s="555">
        <f t="shared" ref="AO21" si="1">IF(E21="Corrupción",AN21,IF(AL21&lt;=2,1,IF(AL21&lt;=24,2,IF(AL21&lt;=500,3,IF(AL21&lt;=5000,4,IF(AL21&gt;5000,5,"Revisar"))))))</f>
        <v>3</v>
      </c>
      <c r="AP21" s="555" t="str">
        <f t="shared" ref="AP21" si="2">IF(E21="Corrupción",(IF(AO21=1,"Rara Vez",IF(AO21=2,"Improbable",IF(AO21=3,"Posible",IF(AO21=4,"Probable",IF(AO21=5,"Seguro","Revisar")))))),IF(AO21=1,"Muy Baja",IF(AO21=2,"Baja",IF(AO21=3,"Media",IF(AO21=4,"Alta","Muy Alta")))))</f>
        <v>Media</v>
      </c>
      <c r="AQ21" s="555">
        <f>IF(E21="Corrupción",AJ21,(ROUND(((VLOOKUP(M21,Datos!$B$25:$C$29,2,FALSE)*Datos!$B$32)+(VLOOKUP(N21,Datos!$B$25:$C$29,2,FALSE)*Datos!$C$32)+(VLOOKUP(O21,Datos!$B$25:$C$29,2,FALSE)*Datos!$D$32))*5,0)))</f>
        <v>1</v>
      </c>
      <c r="AR21" s="556" t="str">
        <f>IF(AQ21=1,"Insignificante",IF(AQ21=2,"Menor",IF(AQ21=3,"Moderado",IF(AQ21=4,"Mayor","Catastrófico"))))</f>
        <v>Insignificante</v>
      </c>
      <c r="AS21" s="558">
        <f>_xlfn.NUMBERVALUE(CONCATENATE(AO21,AQ21),"##")</f>
        <v>31</v>
      </c>
      <c r="AT21" s="560" t="str">
        <f>VLOOKUP(AS21,Datos!$I$37:$J$61,2,FALSE)</f>
        <v>MODERADO</v>
      </c>
      <c r="AU21" s="215" t="s">
        <v>622</v>
      </c>
      <c r="AV21" s="342" t="s">
        <v>460</v>
      </c>
      <c r="AW21" s="342" t="s">
        <v>623</v>
      </c>
      <c r="AX21" s="343" t="s">
        <v>12</v>
      </c>
      <c r="AY21" s="343" t="s">
        <v>5</v>
      </c>
      <c r="AZ21" s="343" t="s">
        <v>3</v>
      </c>
      <c r="BA21" s="343" t="s">
        <v>32</v>
      </c>
      <c r="BB21" s="341" t="s">
        <v>7</v>
      </c>
      <c r="BC21" s="218">
        <f>IF(AX21=Datos!$C$63,Datos!$C$73,IF(AX21=Datos!$C$64,Datos!$C$74,IF(AX21=Datos!$C$65,Datos!$C$75,"Revisar")))+IF(AY21=Datos!$D$63,Datos!$D$73,IF(AY21=Datos!$D$64,Datos!$D$74,"Revisar"))+IF(AZ21=Datos!$E$63,Datos!$E$73,IF(AZ21=Datos!$E$64,Datos!$E$74,"Revisar"))+IF(BB21=Datos!$G$63,Datos!$G$73,IF(BB21=Datos!$G$64,Datos!$G$74,IF(BB21=Datos!$G$65,Datos!$G$75,"Revisar")))</f>
        <v>0.54999999999999993</v>
      </c>
      <c r="BD21" s="218">
        <f>IF(AX21=Datos!$C$65,BC21,0)</f>
        <v>0</v>
      </c>
      <c r="BE21" s="218">
        <f>IF(OR(AX21=Datos!$C$63,AX21=Datos!$C$64),BC21,0)</f>
        <v>0.54999999999999993</v>
      </c>
      <c r="BF21" s="555">
        <f>IF(ROUND(AO21-SUM(BE21:BE24),0)&lt;=0,1,ROUND(AO21-SUM(BE21:BE24),0))</f>
        <v>2</v>
      </c>
      <c r="BG21" s="555" t="str">
        <f>IF(E21="Corrupción",(IF(BF21=1,"Rara Vez",IF(BF21=2,"Improbable",IF(BF21=3,"Posible",IF(BF21=4,"Probable","Seguro"))))),IF(BF21=1,"Muy Baja",IF(BF21=2,"Baja",IF(BF21=3,"Media",IF(BF21=4,"Alta","Muy Alta")))))</f>
        <v>Baja</v>
      </c>
      <c r="BH21" s="555">
        <f>ROUND(AQ21-SUM(BD21:BD24),0)</f>
        <v>1</v>
      </c>
      <c r="BI21" s="555" t="str">
        <f>IF(BH21=1,"Insignificante",IF(BH21=2,"Menor",IF(BH21=3,"Moderado",IF(BH21=4,"Mayor","Catastrófico"))))</f>
        <v>Insignificante</v>
      </c>
      <c r="BJ21" s="561">
        <f>_xlfn.NUMBERVALUE(CONCATENATE(BF21,BH21),"##")</f>
        <v>21</v>
      </c>
      <c r="BK21" s="562" t="str">
        <f>+VLOOKUP(BJ21,Datos!$I$37:$J$65,2,FALSE)</f>
        <v>BAJO</v>
      </c>
      <c r="BL21" s="456" t="s">
        <v>233</v>
      </c>
      <c r="BM21" s="231"/>
      <c r="BN21" s="214"/>
      <c r="BO21" s="214"/>
      <c r="BP21" s="214"/>
      <c r="BQ21" s="232"/>
    </row>
    <row r="22" spans="1:69" ht="48" customHeight="1" x14ac:dyDescent="0.35">
      <c r="A22" s="476"/>
      <c r="B22" s="479"/>
      <c r="C22" s="457"/>
      <c r="D22" s="482"/>
      <c r="E22" s="457"/>
      <c r="F22" s="460"/>
      <c r="G22" s="484"/>
      <c r="H22" s="567"/>
      <c r="I22" s="484"/>
      <c r="J22" s="484"/>
      <c r="K22" s="487"/>
      <c r="L22" s="460"/>
      <c r="M22" s="460"/>
      <c r="N22" s="460"/>
      <c r="O22" s="525"/>
      <c r="P22" s="525"/>
      <c r="Q22" s="525"/>
      <c r="R22" s="573"/>
      <c r="S22" s="573"/>
      <c r="T22" s="573"/>
      <c r="U22" s="525"/>
      <c r="V22" s="525"/>
      <c r="W22" s="525"/>
      <c r="X22" s="525"/>
      <c r="Y22" s="525"/>
      <c r="Z22" s="525"/>
      <c r="AA22" s="525"/>
      <c r="AB22" s="525"/>
      <c r="AC22" s="525"/>
      <c r="AD22" s="525"/>
      <c r="AE22" s="525"/>
      <c r="AF22" s="525"/>
      <c r="AG22" s="525"/>
      <c r="AH22" s="525"/>
      <c r="AI22" s="528"/>
      <c r="AJ22" s="531"/>
      <c r="AK22" s="531"/>
      <c r="AL22" s="528"/>
      <c r="AM22" s="528"/>
      <c r="AN22" s="528"/>
      <c r="AO22" s="534"/>
      <c r="AP22" s="534"/>
      <c r="AQ22" s="534"/>
      <c r="AR22" s="556"/>
      <c r="AS22" s="558"/>
      <c r="AT22" s="540"/>
      <c r="AU22" s="192"/>
      <c r="AV22" s="242"/>
      <c r="AW22" s="242"/>
      <c r="AX22" s="345"/>
      <c r="AY22" s="345"/>
      <c r="AZ22" s="345"/>
      <c r="BA22" s="345"/>
      <c r="BB22" s="344"/>
      <c r="BC22" s="195" t="e">
        <f>IF(AX22=Datos!$C$63,Datos!$C$73,IF(AX22=Datos!$C$64,Datos!$C$74,IF(AX22=Datos!$C$65,Datos!$C$75,"Revisar")))+IF(AY22=Datos!$D$63,Datos!$D$73,IF(AY22=Datos!$D$64,Datos!$D$74,"Revisar"))+IF(AZ22=Datos!$E$63,Datos!$E$73,IF(AZ22=Datos!$E$64,Datos!$E$74,"Revisar"))+IF(BB22=Datos!$G$63,Datos!$G$73,IF(BB22=Datos!$G$64,Datos!$G$74,IF(BB22=Datos!$G$65,Datos!$G$75,"Revisar")))</f>
        <v>#VALUE!</v>
      </c>
      <c r="BD22" s="195">
        <f>IF(AX22=Datos!$C$65,BC22,0)</f>
        <v>0</v>
      </c>
      <c r="BE22" s="195">
        <f>IF(OR(AX22=Datos!$C$63,AX22=Datos!$C$64),BC22,0)</f>
        <v>0</v>
      </c>
      <c r="BF22" s="534"/>
      <c r="BG22" s="534"/>
      <c r="BH22" s="534"/>
      <c r="BI22" s="534"/>
      <c r="BJ22" s="516"/>
      <c r="BK22" s="519"/>
      <c r="BL22" s="457"/>
      <c r="BM22" s="196"/>
      <c r="BN22" s="191"/>
      <c r="BO22" s="191"/>
      <c r="BP22" s="191"/>
      <c r="BQ22" s="197"/>
    </row>
    <row r="23" spans="1:69" ht="48" customHeight="1" x14ac:dyDescent="0.35">
      <c r="A23" s="476"/>
      <c r="B23" s="479"/>
      <c r="C23" s="457"/>
      <c r="D23" s="482"/>
      <c r="E23" s="457"/>
      <c r="F23" s="460"/>
      <c r="G23" s="484"/>
      <c r="H23" s="567"/>
      <c r="I23" s="484"/>
      <c r="J23" s="484"/>
      <c r="K23" s="487"/>
      <c r="L23" s="460"/>
      <c r="M23" s="460"/>
      <c r="N23" s="460"/>
      <c r="O23" s="525"/>
      <c r="P23" s="525"/>
      <c r="Q23" s="525"/>
      <c r="R23" s="573"/>
      <c r="S23" s="573"/>
      <c r="T23" s="573"/>
      <c r="U23" s="525"/>
      <c r="V23" s="525"/>
      <c r="W23" s="525"/>
      <c r="X23" s="525"/>
      <c r="Y23" s="525"/>
      <c r="Z23" s="525"/>
      <c r="AA23" s="525"/>
      <c r="AB23" s="525"/>
      <c r="AC23" s="525"/>
      <c r="AD23" s="525"/>
      <c r="AE23" s="525"/>
      <c r="AF23" s="525"/>
      <c r="AG23" s="525"/>
      <c r="AH23" s="525"/>
      <c r="AI23" s="528"/>
      <c r="AJ23" s="531"/>
      <c r="AK23" s="531"/>
      <c r="AL23" s="528"/>
      <c r="AM23" s="528"/>
      <c r="AN23" s="528"/>
      <c r="AO23" s="534"/>
      <c r="AP23" s="534"/>
      <c r="AQ23" s="534"/>
      <c r="AR23" s="556"/>
      <c r="AS23" s="558"/>
      <c r="AT23" s="540"/>
      <c r="AU23" s="199"/>
      <c r="AV23" s="242"/>
      <c r="AW23" s="242"/>
      <c r="AX23" s="345"/>
      <c r="AY23" s="345"/>
      <c r="AZ23" s="345"/>
      <c r="BA23" s="345"/>
      <c r="BB23" s="344"/>
      <c r="BC23" s="195" t="e">
        <f>IF(AX23=Datos!$C$63,Datos!$C$73,IF(AX23=Datos!$C$64,Datos!$C$74,IF(AX23=Datos!$C$65,Datos!$C$75,"Revisar")))+IF(AY23=Datos!$D$63,Datos!$D$73,IF(AY23=Datos!$D$64,Datos!$D$74,"Revisar"))+IF(AZ23=Datos!$E$63,Datos!$E$73,IF(AZ23=Datos!$E$64,Datos!$E$74,"Revisar"))+IF(BB23=Datos!$G$63,Datos!$G$73,IF(BB23=Datos!$G$64,Datos!$G$74,IF(BB23=Datos!$G$65,Datos!$G$75,"Revisar")))</f>
        <v>#VALUE!</v>
      </c>
      <c r="BD23" s="195">
        <f>IF(AX23=Datos!$C$65,BC23,0)</f>
        <v>0</v>
      </c>
      <c r="BE23" s="195">
        <f>IF(OR(AX23=Datos!$C$63,AX23=Datos!$C$64),BC23,0)</f>
        <v>0</v>
      </c>
      <c r="BF23" s="534"/>
      <c r="BG23" s="534"/>
      <c r="BH23" s="534"/>
      <c r="BI23" s="534"/>
      <c r="BJ23" s="516"/>
      <c r="BK23" s="519"/>
      <c r="BL23" s="457"/>
      <c r="BM23" s="200"/>
      <c r="BN23" s="200"/>
      <c r="BO23" s="200"/>
      <c r="BP23" s="200"/>
      <c r="BQ23" s="201"/>
    </row>
    <row r="24" spans="1:69" ht="48" customHeight="1" thickBot="1" x14ac:dyDescent="0.4">
      <c r="A24" s="477"/>
      <c r="B24" s="480"/>
      <c r="C24" s="458"/>
      <c r="D24" s="483"/>
      <c r="E24" s="458"/>
      <c r="F24" s="461"/>
      <c r="G24" s="485"/>
      <c r="H24" s="572"/>
      <c r="I24" s="485"/>
      <c r="J24" s="485"/>
      <c r="K24" s="488"/>
      <c r="L24" s="461"/>
      <c r="M24" s="461"/>
      <c r="N24" s="461"/>
      <c r="O24" s="526"/>
      <c r="P24" s="526"/>
      <c r="Q24" s="526"/>
      <c r="R24" s="574"/>
      <c r="S24" s="574"/>
      <c r="T24" s="574"/>
      <c r="U24" s="526"/>
      <c r="V24" s="526"/>
      <c r="W24" s="526"/>
      <c r="X24" s="526"/>
      <c r="Y24" s="526"/>
      <c r="Z24" s="526"/>
      <c r="AA24" s="526"/>
      <c r="AB24" s="526"/>
      <c r="AC24" s="526"/>
      <c r="AD24" s="526"/>
      <c r="AE24" s="526"/>
      <c r="AF24" s="526"/>
      <c r="AG24" s="526"/>
      <c r="AH24" s="526"/>
      <c r="AI24" s="529"/>
      <c r="AJ24" s="532"/>
      <c r="AK24" s="532"/>
      <c r="AL24" s="529"/>
      <c r="AM24" s="529"/>
      <c r="AN24" s="529"/>
      <c r="AO24" s="535"/>
      <c r="AP24" s="535"/>
      <c r="AQ24" s="535"/>
      <c r="AR24" s="557"/>
      <c r="AS24" s="559"/>
      <c r="AT24" s="541"/>
      <c r="AU24" s="203"/>
      <c r="AV24" s="347"/>
      <c r="AW24" s="347"/>
      <c r="AX24" s="348"/>
      <c r="AY24" s="348"/>
      <c r="AZ24" s="348"/>
      <c r="BA24" s="348"/>
      <c r="BB24" s="346"/>
      <c r="BC24" s="206"/>
      <c r="BD24" s="206"/>
      <c r="BE24" s="206"/>
      <c r="BF24" s="535"/>
      <c r="BG24" s="535"/>
      <c r="BH24" s="535"/>
      <c r="BI24" s="535"/>
      <c r="BJ24" s="517"/>
      <c r="BK24" s="520"/>
      <c r="BL24" s="458"/>
      <c r="BM24" s="207"/>
      <c r="BN24" s="207"/>
      <c r="BO24" s="207"/>
      <c r="BP24" s="207"/>
      <c r="BQ24" s="208"/>
    </row>
    <row r="25" spans="1:69" s="350" customFormat="1" ht="170.5" x14ac:dyDescent="0.3">
      <c r="A25" s="496">
        <v>3</v>
      </c>
      <c r="B25" s="497" t="s">
        <v>132</v>
      </c>
      <c r="C25" s="498" t="s">
        <v>66</v>
      </c>
      <c r="D25" s="499" t="s">
        <v>189</v>
      </c>
      <c r="E25" s="498" t="s">
        <v>126</v>
      </c>
      <c r="F25" s="495" t="s">
        <v>1</v>
      </c>
      <c r="G25" s="495" t="s">
        <v>70</v>
      </c>
      <c r="H25" s="500" t="s">
        <v>398</v>
      </c>
      <c r="I25" s="500" t="s">
        <v>462</v>
      </c>
      <c r="J25" s="500" t="s">
        <v>463</v>
      </c>
      <c r="K25" s="501" t="str">
        <f>CONCATENATE(H25," ",I25," ",J25)</f>
        <v>Posibilidad de afectación operacional y reputacional  por la pérdida de los documentos de archivo en cualquier soporte que sean producidos debido a la inobservancia de los procedimientos y/o al incumplimiento de los requisitos normativos para conservación de documentos.</v>
      </c>
      <c r="L25" s="495" t="s">
        <v>0</v>
      </c>
      <c r="M25" s="495" t="s">
        <v>125</v>
      </c>
      <c r="N25" s="495" t="s">
        <v>78</v>
      </c>
      <c r="O25" s="495" t="s">
        <v>78</v>
      </c>
      <c r="P25" s="548"/>
      <c r="Q25" s="548"/>
      <c r="R25" s="548"/>
      <c r="S25" s="548"/>
      <c r="T25" s="548"/>
      <c r="U25" s="548"/>
      <c r="V25" s="548"/>
      <c r="W25" s="548"/>
      <c r="X25" s="548"/>
      <c r="Y25" s="548"/>
      <c r="Z25" s="548"/>
      <c r="AA25" s="548"/>
      <c r="AB25" s="548"/>
      <c r="AC25" s="548"/>
      <c r="AD25" s="548"/>
      <c r="AE25" s="548"/>
      <c r="AF25" s="548"/>
      <c r="AG25" s="548"/>
      <c r="AH25" s="548"/>
      <c r="AI25" s="551">
        <f>COUNTIF(P25:AH28,"Si")</f>
        <v>0</v>
      </c>
      <c r="AJ25" s="553">
        <f>IF((COUNTIF(O25:AH28,"Si"))&lt;=0,0,(IF((COUNTIF(O25:AH28,"Si"))&lt;=5,3,(IF(COUNTIF(O25:AH28,"Si")&lt;=11,4,5)))))</f>
        <v>0</v>
      </c>
      <c r="AK25" s="553">
        <f>IF((COUNTIF(O25:AH28,"Si"))&lt;=0,0,(IF((COUNTIF(O25:AH28,"Si"))&lt;=5,"MODERADO",(IF(COUNTIF(O25:AH28,"Si")&lt;=11,"ALTO","EXTREMO")))))</f>
        <v>0</v>
      </c>
      <c r="AL25" s="489">
        <v>12</v>
      </c>
      <c r="AM25" s="489"/>
      <c r="AN25" s="489" t="str">
        <f t="shared" ref="AN25" si="3">IF(AM25="Rara vez",1,(IF(AM25="Improbable",2,(IF(AM25="Posible",3,IF(AM25="Probable",4,IF(AM25="Seguro",5,"Revisar")))))))</f>
        <v>Revisar</v>
      </c>
      <c r="AO25" s="491">
        <f t="shared" ref="AO25" si="4">IF(E25="Corrupción",AN25,IF(AL25&lt;=2,1,IF(AL25&lt;=24,2,IF(AL25&lt;=500,3,IF(AL25&lt;=5000,4,IF(AL25&gt;5000,5,"Revisar"))))))</f>
        <v>2</v>
      </c>
      <c r="AP25" s="491" t="str">
        <f t="shared" ref="AP25" si="5">IF(E25="Corrupción",(IF(AO25=1,"Rara Vez",IF(AO25=2,"Improbable",IF(AO25=3,"Posible",IF(AO25=4,"Probable",IF(AO25=5,"Seguro","Revisar")))))),IF(AO25=1,"Muy Baja",IF(AO25=2,"Baja",IF(AO25=3,"Media",IF(AO25=4,"Alta","Muy Alta")))))</f>
        <v>Baja</v>
      </c>
      <c r="AQ25" s="491">
        <f>IF(E25="Corrupción",AJ25,(ROUND(((VLOOKUP(M25,Datos!$B$25:$C$29,2,FALSE)*Datos!$B$32)+(VLOOKUP(N25,Datos!$B$25:$C$29,2,FALSE)*Datos!$C$32)+(VLOOKUP(O25,Datos!$B$25:$C$29,2,FALSE)*Datos!$D$32))*5,0)))</f>
        <v>2</v>
      </c>
      <c r="AR25" s="492" t="str">
        <f>IF(AQ25=1,"Insignificante",IF(AQ25=2,"Menor",IF(AQ25=3,"Moderado",IF(AQ25=4,"Mayor","Catastrófico"))))</f>
        <v>Menor</v>
      </c>
      <c r="AS25" s="493">
        <f>_xlfn.NUMBERVALUE(CONCATENATE(AO25,AQ25),"##")</f>
        <v>22</v>
      </c>
      <c r="AT25" s="494" t="str">
        <f>VLOOKUP(AS25,Datos!$I$37:$J$61,2,FALSE)</f>
        <v>MODERADO</v>
      </c>
      <c r="AU25" s="186" t="s">
        <v>624</v>
      </c>
      <c r="AV25" s="187" t="s">
        <v>625</v>
      </c>
      <c r="AW25" s="187" t="s">
        <v>466</v>
      </c>
      <c r="AX25" s="188" t="s">
        <v>4</v>
      </c>
      <c r="AY25" s="188" t="s">
        <v>5</v>
      </c>
      <c r="AZ25" s="188" t="s">
        <v>3</v>
      </c>
      <c r="BA25" s="188" t="s">
        <v>32</v>
      </c>
      <c r="BB25" s="185" t="s">
        <v>7</v>
      </c>
      <c r="BC25" s="349">
        <f>IF(AX25=Datos!$C$63,Datos!$C$73,IF(AX25=Datos!$C$64,Datos!$C$74,IF(AX25=Datos!$C$65,Datos!$C$75,"Revisar")))+IF(AY25=Datos!$D$63,Datos!$D$73,IF(AY25=Datos!$D$64,Datos!$D$74,"Revisar"))+IF(AZ25=Datos!$E$63,Datos!$E$73,IF(AZ25=Datos!$E$64,Datos!$E$74,"Revisar"))+IF(BB25=Datos!$G$63,Datos!$G$73,IF(BB25=Datos!$G$64,Datos!$G$74,IF(BB25=Datos!$G$65,Datos!$G$75,"Revisar")))</f>
        <v>0.65</v>
      </c>
      <c r="BD25" s="349">
        <f>IF(AX25=Datos!$C$65,BC25,0)</f>
        <v>0</v>
      </c>
      <c r="BE25" s="349">
        <f>IF(OR(AX25=Datos!$C$63,AX25=Datos!$C$64),BC25,0)</f>
        <v>0.65</v>
      </c>
      <c r="BF25" s="447">
        <f>IF(ROUND(AO25-SUM(BE25:BE28),0)&lt;=0,1,ROUND(AO25-SUM(BE25:BE28),0))</f>
        <v>1</v>
      </c>
      <c r="BG25" s="491" t="str">
        <f>IF(E25="Corrupción",(IF(BF25=1,"Rara Vez",IF(BF25=2,"Improbable",IF(BF25=3,"Posible",IF(BF25=4,"Probable","Seguro"))))),IF(BF25=1,"Muy Baja",IF(BF25=2,"Baja",IF(BF25=3,"Media",IF(BF25=4,"Alta","Muy Alta")))))</f>
        <v>Muy Baja</v>
      </c>
      <c r="BH25" s="447">
        <f>ROUND(AQ25-SUM(BD25:BD28),0)</f>
        <v>2</v>
      </c>
      <c r="BI25" s="447" t="str">
        <f>IF(BH25=1,"Insignificante",IF(BH25=2,"Menor",IF(BH25=3,"Moderado",IF(BH25=4,"Mayor","Catastrófico"))))</f>
        <v>Menor</v>
      </c>
      <c r="BJ25" s="450">
        <f>_xlfn.NUMBERVALUE(CONCATENATE(BF25,BH25),"##")</f>
        <v>12</v>
      </c>
      <c r="BK25" s="453" t="str">
        <f>+VLOOKUP(BJ25,Datos!$I$37:$J$65,2,FALSE)</f>
        <v>BAJO</v>
      </c>
      <c r="BL25" s="456" t="s">
        <v>233</v>
      </c>
      <c r="BM25" s="189"/>
      <c r="BN25" s="185"/>
      <c r="BO25" s="185"/>
      <c r="BP25" s="185"/>
      <c r="BQ25" s="190"/>
    </row>
    <row r="26" spans="1:69" s="353" customFormat="1" ht="201.75" customHeight="1" thickBot="1" x14ac:dyDescent="0.4">
      <c r="A26" s="476"/>
      <c r="B26" s="479"/>
      <c r="C26" s="457"/>
      <c r="D26" s="482"/>
      <c r="E26" s="457"/>
      <c r="F26" s="460"/>
      <c r="G26" s="460"/>
      <c r="H26" s="567"/>
      <c r="I26" s="484"/>
      <c r="J26" s="484"/>
      <c r="K26" s="487"/>
      <c r="L26" s="460"/>
      <c r="M26" s="460"/>
      <c r="N26" s="460"/>
      <c r="O26" s="460"/>
      <c r="P26" s="549"/>
      <c r="Q26" s="549"/>
      <c r="R26" s="549"/>
      <c r="S26" s="549"/>
      <c r="T26" s="549"/>
      <c r="U26" s="549"/>
      <c r="V26" s="549"/>
      <c r="W26" s="549"/>
      <c r="X26" s="549"/>
      <c r="Y26" s="549"/>
      <c r="Z26" s="549"/>
      <c r="AA26" s="549"/>
      <c r="AB26" s="549"/>
      <c r="AC26" s="549"/>
      <c r="AD26" s="549"/>
      <c r="AE26" s="549"/>
      <c r="AF26" s="549"/>
      <c r="AG26" s="549"/>
      <c r="AH26" s="549"/>
      <c r="AI26" s="509"/>
      <c r="AJ26" s="512"/>
      <c r="AK26" s="512"/>
      <c r="AL26" s="463"/>
      <c r="AM26" s="463"/>
      <c r="AN26" s="463"/>
      <c r="AO26" s="448"/>
      <c r="AP26" s="448"/>
      <c r="AQ26" s="448"/>
      <c r="AR26" s="468"/>
      <c r="AS26" s="470"/>
      <c r="AT26" s="473"/>
      <c r="AU26" s="244" t="s">
        <v>626</v>
      </c>
      <c r="AV26" s="193" t="s">
        <v>627</v>
      </c>
      <c r="AW26" s="193" t="s">
        <v>469</v>
      </c>
      <c r="AX26" s="194" t="s">
        <v>4</v>
      </c>
      <c r="AY26" s="194" t="s">
        <v>5</v>
      </c>
      <c r="AZ26" s="194" t="s">
        <v>3</v>
      </c>
      <c r="BA26" s="194" t="s">
        <v>32</v>
      </c>
      <c r="BB26" s="191" t="s">
        <v>7</v>
      </c>
      <c r="BC26" s="352">
        <f>IF(AX26=Datos!$C$63,Datos!$C$73,IF(AX26=Datos!$C$64,Datos!$C$74,IF(AX26=Datos!$C$65,Datos!$C$75,"Revisar")))+IF(AY26=Datos!$D$63,Datos!$D$73,IF(AY26=Datos!$D$64,Datos!$D$74,"Revisar"))+IF(AZ26=Datos!$E$63,Datos!$E$73,IF(AZ26=Datos!$E$64,Datos!$E$74,"Revisar"))+IF(BB26=Datos!$G$63,Datos!$G$73,IF(BB26=Datos!$G$64,Datos!$G$74,IF(BB26=Datos!$G$65,Datos!$G$75,"Revisar")))</f>
        <v>0.65</v>
      </c>
      <c r="BD26" s="352">
        <f>IF(AX26=Datos!$C$65,BC26,0)</f>
        <v>0</v>
      </c>
      <c r="BE26" s="352">
        <f>IF(OR(AX26=Datos!$C$63,AX26=Datos!$C$64),BC26,0)</f>
        <v>0.65</v>
      </c>
      <c r="BF26" s="448"/>
      <c r="BG26" s="448"/>
      <c r="BH26" s="448"/>
      <c r="BI26" s="448"/>
      <c r="BJ26" s="451"/>
      <c r="BK26" s="454"/>
      <c r="BL26" s="457"/>
      <c r="BM26" s="196"/>
      <c r="BN26" s="191"/>
      <c r="BO26" s="191"/>
      <c r="BP26" s="191"/>
      <c r="BQ26" s="197"/>
    </row>
    <row r="27" spans="1:69" s="353" customFormat="1" ht="186.75" customHeight="1" x14ac:dyDescent="0.35">
      <c r="A27" s="476"/>
      <c r="B27" s="479"/>
      <c r="C27" s="457"/>
      <c r="D27" s="482"/>
      <c r="E27" s="457"/>
      <c r="F27" s="460"/>
      <c r="G27" s="460"/>
      <c r="H27" s="567"/>
      <c r="I27" s="484"/>
      <c r="J27" s="484"/>
      <c r="K27" s="487"/>
      <c r="L27" s="460"/>
      <c r="M27" s="460"/>
      <c r="N27" s="460"/>
      <c r="O27" s="460"/>
      <c r="P27" s="549"/>
      <c r="Q27" s="549"/>
      <c r="R27" s="549"/>
      <c r="S27" s="549"/>
      <c r="T27" s="549"/>
      <c r="U27" s="549"/>
      <c r="V27" s="549"/>
      <c r="W27" s="549"/>
      <c r="X27" s="549"/>
      <c r="Y27" s="549"/>
      <c r="Z27" s="549"/>
      <c r="AA27" s="549"/>
      <c r="AB27" s="549"/>
      <c r="AC27" s="549"/>
      <c r="AD27" s="549"/>
      <c r="AE27" s="549"/>
      <c r="AF27" s="549"/>
      <c r="AG27" s="549"/>
      <c r="AH27" s="549"/>
      <c r="AI27" s="509"/>
      <c r="AJ27" s="512"/>
      <c r="AK27" s="512"/>
      <c r="AL27" s="463"/>
      <c r="AM27" s="463"/>
      <c r="AN27" s="463"/>
      <c r="AO27" s="448"/>
      <c r="AP27" s="448"/>
      <c r="AQ27" s="448"/>
      <c r="AR27" s="468"/>
      <c r="AS27" s="470"/>
      <c r="AT27" s="473"/>
      <c r="AU27" s="219" t="s">
        <v>470</v>
      </c>
      <c r="AV27" s="193" t="s">
        <v>627</v>
      </c>
      <c r="AW27" s="193" t="s">
        <v>471</v>
      </c>
      <c r="AX27" s="194" t="s">
        <v>4</v>
      </c>
      <c r="AY27" s="194" t="s">
        <v>5</v>
      </c>
      <c r="AZ27" s="194" t="s">
        <v>3</v>
      </c>
      <c r="BA27" s="194" t="s">
        <v>26</v>
      </c>
      <c r="BB27" s="191" t="s">
        <v>7</v>
      </c>
      <c r="BC27" s="352">
        <f>IF(AX27=Datos!$C$63,Datos!$C$73,IF(AX27=Datos!$C$64,Datos!$C$74,IF(AX27=Datos!$C$65,Datos!$C$75,"Revisar")))+IF(AY27=Datos!$D$63,Datos!$D$73,IF(AY27=Datos!$D$64,Datos!$D$74,"Revisar"))+IF(AZ27=Datos!$E$63,Datos!$E$73,IF(AZ27=Datos!$E$64,Datos!$E$74,"Revisar"))+IF(BB27=Datos!$G$63,Datos!$G$73,IF(BB27=Datos!$G$64,Datos!$G$74,IF(BB27=Datos!$G$65,Datos!$G$75,"Revisar")))</f>
        <v>0.65</v>
      </c>
      <c r="BD27" s="352">
        <f>IF(AX27=Datos!$C$65,BC27,0)</f>
        <v>0</v>
      </c>
      <c r="BE27" s="352">
        <f>IF(OR(AX27=Datos!$C$63,AX27=Datos!$C$64),BC27,0)</f>
        <v>0.65</v>
      </c>
      <c r="BF27" s="448"/>
      <c r="BG27" s="448"/>
      <c r="BH27" s="448"/>
      <c r="BI27" s="448"/>
      <c r="BJ27" s="451"/>
      <c r="BK27" s="454"/>
      <c r="BL27" s="457"/>
      <c r="BM27" s="354"/>
      <c r="BN27" s="354"/>
      <c r="BO27" s="354"/>
      <c r="BP27" s="354"/>
      <c r="BQ27" s="355"/>
    </row>
    <row r="28" spans="1:69" s="363" customFormat="1" ht="89.5" customHeight="1" thickBot="1" x14ac:dyDescent="0.4">
      <c r="A28" s="563"/>
      <c r="B28" s="564"/>
      <c r="C28" s="547"/>
      <c r="D28" s="565"/>
      <c r="E28" s="547"/>
      <c r="F28" s="566"/>
      <c r="G28" s="566"/>
      <c r="H28" s="567"/>
      <c r="I28" s="484"/>
      <c r="J28" s="484"/>
      <c r="K28" s="568"/>
      <c r="L28" s="566"/>
      <c r="M28" s="566"/>
      <c r="N28" s="566"/>
      <c r="O28" s="566"/>
      <c r="P28" s="550"/>
      <c r="Q28" s="550"/>
      <c r="R28" s="550"/>
      <c r="S28" s="550"/>
      <c r="T28" s="550"/>
      <c r="U28" s="550"/>
      <c r="V28" s="550"/>
      <c r="W28" s="550"/>
      <c r="X28" s="550"/>
      <c r="Y28" s="550"/>
      <c r="Z28" s="550"/>
      <c r="AA28" s="550"/>
      <c r="AB28" s="550"/>
      <c r="AC28" s="550"/>
      <c r="AD28" s="550"/>
      <c r="AE28" s="550"/>
      <c r="AF28" s="550"/>
      <c r="AG28" s="550"/>
      <c r="AH28" s="550"/>
      <c r="AI28" s="552"/>
      <c r="AJ28" s="554"/>
      <c r="AK28" s="554"/>
      <c r="AL28" s="542"/>
      <c r="AM28" s="542"/>
      <c r="AN28" s="542"/>
      <c r="AO28" s="543"/>
      <c r="AP28" s="543"/>
      <c r="AQ28" s="543"/>
      <c r="AR28" s="468"/>
      <c r="AS28" s="470"/>
      <c r="AT28" s="544"/>
      <c r="AU28" s="357"/>
      <c r="AV28" s="358"/>
      <c r="AW28" s="358"/>
      <c r="AX28" s="359"/>
      <c r="AY28" s="359"/>
      <c r="AZ28" s="359"/>
      <c r="BA28" s="359"/>
      <c r="BB28" s="356"/>
      <c r="BC28" s="360" t="e">
        <f>IF(AX28=Datos!$C$63,Datos!$C$73,IF(AX28=Datos!$C$64,Datos!$C$74,IF(AX28=Datos!$C$65,Datos!$C$75,"Revisar")))+IF(AY28=Datos!$D$63,Datos!$D$73,IF(AY28=Datos!$D$64,Datos!$D$74,"Revisar"))+IF(AZ28=Datos!$E$63,Datos!$E$73,IF(AZ28=Datos!$E$64,Datos!$E$74,"Revisar"))+IF(BB28=Datos!$G$63,Datos!$G$73,IF(BB28=Datos!$G$64,Datos!$G$74,IF(BB28=Datos!$G$65,Datos!$G$75,"Revisar")))</f>
        <v>#VALUE!</v>
      </c>
      <c r="BD28" s="360">
        <f>IF(AX28=Datos!$C$65,BC28,0)</f>
        <v>0</v>
      </c>
      <c r="BE28" s="360">
        <f>IF(OR(AX28=Datos!$C$63,AX28=Datos!$C$64),BC28,0)</f>
        <v>0</v>
      </c>
      <c r="BF28" s="543"/>
      <c r="BG28" s="543"/>
      <c r="BH28" s="543"/>
      <c r="BI28" s="543"/>
      <c r="BJ28" s="545"/>
      <c r="BK28" s="546"/>
      <c r="BL28" s="547"/>
      <c r="BM28" s="361"/>
      <c r="BN28" s="361"/>
      <c r="BO28" s="361"/>
      <c r="BP28" s="361"/>
      <c r="BQ28" s="362"/>
    </row>
    <row r="29" spans="1:69" s="367" customFormat="1" ht="208" customHeight="1" x14ac:dyDescent="0.3">
      <c r="A29" s="496">
        <v>4</v>
      </c>
      <c r="B29" s="497" t="s">
        <v>132</v>
      </c>
      <c r="C29" s="498" t="s">
        <v>66</v>
      </c>
      <c r="D29" s="499" t="s">
        <v>189</v>
      </c>
      <c r="E29" s="498" t="s">
        <v>127</v>
      </c>
      <c r="F29" s="495" t="s">
        <v>1</v>
      </c>
      <c r="G29" s="495" t="s">
        <v>70</v>
      </c>
      <c r="H29" s="495" t="s">
        <v>472</v>
      </c>
      <c r="I29" s="495" t="s">
        <v>473</v>
      </c>
      <c r="J29" s="495" t="s">
        <v>474</v>
      </c>
      <c r="K29" s="501" t="str">
        <f>CONCATENATE(H29," ",I29," ",J29)</f>
        <v xml:space="preserve">
Posibilidad de recibir o solicitar cualquier dádiva o beneficio a nombre propio o de terceros, en los procesos contractuales por el direccionamiento en las condiciones del proceso, para favorecer a terceros, debido a intereses particulares o al uso indebido de la función pública o de la información. </v>
      </c>
      <c r="L29" s="495" t="s">
        <v>0</v>
      </c>
      <c r="M29" s="495"/>
      <c r="N29" s="495"/>
      <c r="O29" s="495"/>
      <c r="P29" s="524" t="s">
        <v>168</v>
      </c>
      <c r="Q29" s="524" t="s">
        <v>168</v>
      </c>
      <c r="R29" s="524" t="s">
        <v>168</v>
      </c>
      <c r="S29" s="524" t="s">
        <v>168</v>
      </c>
      <c r="T29" s="524" t="s">
        <v>168</v>
      </c>
      <c r="U29" s="524" t="s">
        <v>168</v>
      </c>
      <c r="V29" s="524" t="s">
        <v>168</v>
      </c>
      <c r="W29" s="524" t="s">
        <v>168</v>
      </c>
      <c r="X29" s="524" t="s">
        <v>168</v>
      </c>
      <c r="Y29" s="524" t="s">
        <v>169</v>
      </c>
      <c r="Z29" s="524" t="s">
        <v>169</v>
      </c>
      <c r="AA29" s="524" t="s">
        <v>169</v>
      </c>
      <c r="AB29" s="524" t="s">
        <v>168</v>
      </c>
      <c r="AC29" s="524" t="s">
        <v>169</v>
      </c>
      <c r="AD29" s="524" t="s">
        <v>168</v>
      </c>
      <c r="AE29" s="524" t="s">
        <v>168</v>
      </c>
      <c r="AF29" s="524" t="s">
        <v>168</v>
      </c>
      <c r="AG29" s="524" t="s">
        <v>168</v>
      </c>
      <c r="AH29" s="524" t="s">
        <v>168</v>
      </c>
      <c r="AI29" s="527">
        <f>COUNTIF(P29:AH32,"Si")</f>
        <v>4</v>
      </c>
      <c r="AJ29" s="530">
        <f>IF((COUNTIF(O29:AH32,"Si"))&lt;=0,0,(IF((COUNTIF(O29:AH32,"Si"))&lt;=5,3,(IF(COUNTIF(O29:AH32,"Si")&lt;=11,4,5)))))</f>
        <v>3</v>
      </c>
      <c r="AK29" s="530" t="str">
        <f>IF((COUNTIF(O29:AH32,"Si"))&lt;=0,0,(IF((COUNTIF(O29:AH32,"Si"))&lt;=5,"MODERADO",(IF(COUNTIF(O29:AH32,"Si")&lt;=11,"ALTO","EXTREMO")))))</f>
        <v>MODERADO</v>
      </c>
      <c r="AL29" s="527"/>
      <c r="AM29" s="489" t="s">
        <v>209</v>
      </c>
      <c r="AN29" s="527">
        <f t="shared" ref="AN29" si="6">IF(AM29="Rara vez",1,(IF(AM29="Improbable",2,(IF(AM29="Posible",3,IF(AM29="Probable",4,IF(AM29="Seguro",5,"Revisar")))))))</f>
        <v>1</v>
      </c>
      <c r="AO29" s="533">
        <f t="shared" ref="AO29" si="7">IF(E29="Corrupción",AN29,IF(AL29&lt;=2,1,IF(AL29&lt;=24,2,IF(AL29&lt;=500,3,IF(AL29&lt;=5000,4,IF(AL29&gt;5000,5,"Revisar"))))))</f>
        <v>1</v>
      </c>
      <c r="AP29" s="533" t="str">
        <f t="shared" ref="AP29" si="8">IF(E29="Corrupción",(IF(AO29=1,"Rara Vez",IF(AO29=2,"Improbable",IF(AO29=3,"Posible",IF(AO29=4,"Probable",IF(AO29=5,"Seguro","Revisar")))))),IF(AO29=1,"Muy Baja",IF(AO29=2,"Baja",IF(AO29=3,"Media",IF(AO29=4,"Alta","Muy Alta")))))</f>
        <v>Rara Vez</v>
      </c>
      <c r="AQ29" s="533">
        <f>IF(E29="Corrupción",AJ29,(ROUND(((VLOOKUP(M29,Datos!$B$25:$C$29,2,FALSE)*Datos!$B$32)+(VLOOKUP(N29,Datos!$B$25:$C$29,2,FALSE)*Datos!$C$32)+(VLOOKUP(O29,Datos!$B$25:$C$29,2,FALSE)*Datos!$D$32))*5,0)))</f>
        <v>3</v>
      </c>
      <c r="AR29" s="533" t="str">
        <f>IF(AQ29=1,"Insignificante",IF(AQ29=2,"Menor",IF(AQ29=3,"Moderado",IF(AQ29=4,"Mayor","Catastrófico"))))</f>
        <v>Moderado</v>
      </c>
      <c r="AS29" s="536">
        <f>_xlfn.NUMBERVALUE(CONCATENATE(AO29,AQ29),"##")</f>
        <v>13</v>
      </c>
      <c r="AT29" s="539" t="str">
        <f>VLOOKUP(AS29,Datos!$I$37:$J$61,2,FALSE)</f>
        <v>MODERADO</v>
      </c>
      <c r="AU29" s="365" t="s">
        <v>475</v>
      </c>
      <c r="AV29" s="187" t="s">
        <v>628</v>
      </c>
      <c r="AW29" s="187" t="s">
        <v>477</v>
      </c>
      <c r="AX29" s="366" t="s">
        <v>4</v>
      </c>
      <c r="AY29" s="366" t="s">
        <v>5</v>
      </c>
      <c r="AZ29" s="366" t="s">
        <v>3</v>
      </c>
      <c r="BA29" s="366" t="s">
        <v>33</v>
      </c>
      <c r="BB29" s="364" t="s">
        <v>7</v>
      </c>
      <c r="BC29" s="145">
        <f>IF(AX29=Datos!$C$63,Datos!$C$73,IF(AX29=Datos!$C$64,Datos!$C$74,IF(AX29=Datos!$C$65,Datos!$C$75,"Revisar")))+IF(AY29=Datos!$D$63,Datos!$D$73,IF(AY29=Datos!$D$64,Datos!$D$74,"Revisar"))+IF(AZ29=Datos!$E$63,Datos!$E$73,IF(AZ29=Datos!$E$64,Datos!$E$74,"Revisar"))+IF(BB29=Datos!$G$63,Datos!$G$73,IF(BB29=Datos!$G$64,Datos!$G$74,IF(BB29=Datos!$G$65,Datos!$G$75,"Revisar")))</f>
        <v>0.65</v>
      </c>
      <c r="BD29" s="145">
        <f>IF(AX29=Datos!$C$65,BC29,0)</f>
        <v>0</v>
      </c>
      <c r="BE29" s="145">
        <f>IF(OR(AX29=Datos!$C$63,AX29=Datos!$C$64),BC29,0)</f>
        <v>0.65</v>
      </c>
      <c r="BF29" s="533">
        <f>IF(ROUND(AO29-SUM(BE29:BE32),0)&lt;=0,1,ROUND(AO29-SUM(BE29:BE32),0))</f>
        <v>1</v>
      </c>
      <c r="BG29" s="533" t="str">
        <f>IF(E29="Corrupción",(IF(BF29=1,"Rara Vez",IF(BF29=2,"Improbable",IF(BF29=3,"Posible",IF(BF29=4,"Probable","Seguro"))))),IF(BF29=1,"Muy Baja",IF(BF29=2,"Baja",IF(BF29=3,"Media",IF(BF29=4,"Alta","Muy Alta")))))</f>
        <v>Rara Vez</v>
      </c>
      <c r="BH29" s="533">
        <f>ROUND(AQ29-SUM(BD29:BD32),0)</f>
        <v>3</v>
      </c>
      <c r="BI29" s="533" t="str">
        <f>IF(BH29=1,"Insignificante",IF(BH29=2,"Menor",IF(BH29=3,"Moderado",IF(BH29=4,"Mayor","Catastrófico"))))</f>
        <v>Moderado</v>
      </c>
      <c r="BJ29" s="515">
        <f>_xlfn.NUMBERVALUE(CONCATENATE(BF29,BH29),"##")</f>
        <v>13</v>
      </c>
      <c r="BK29" s="518" t="str">
        <f>+VLOOKUP(BJ29,Datos!$I$37:$J$65,2,FALSE)</f>
        <v>MODERADO</v>
      </c>
      <c r="BL29" s="521" t="s">
        <v>236</v>
      </c>
      <c r="BM29" s="189" t="s">
        <v>629</v>
      </c>
      <c r="BN29" s="185" t="s">
        <v>479</v>
      </c>
      <c r="BO29" s="222">
        <v>45870</v>
      </c>
      <c r="BP29" s="222">
        <v>45961</v>
      </c>
      <c r="BQ29" s="190" t="s">
        <v>480</v>
      </c>
    </row>
    <row r="30" spans="1:69" s="371" customFormat="1" ht="184.5" customHeight="1" x14ac:dyDescent="0.35">
      <c r="A30" s="476"/>
      <c r="B30" s="479"/>
      <c r="C30" s="457"/>
      <c r="D30" s="482"/>
      <c r="E30" s="457"/>
      <c r="F30" s="460"/>
      <c r="G30" s="460"/>
      <c r="H30" s="460"/>
      <c r="I30" s="460"/>
      <c r="J30" s="460"/>
      <c r="K30" s="487"/>
      <c r="L30" s="460"/>
      <c r="M30" s="460"/>
      <c r="N30" s="460"/>
      <c r="O30" s="460"/>
      <c r="P30" s="525"/>
      <c r="Q30" s="525"/>
      <c r="R30" s="525"/>
      <c r="S30" s="525"/>
      <c r="T30" s="525"/>
      <c r="U30" s="525"/>
      <c r="V30" s="525"/>
      <c r="W30" s="525"/>
      <c r="X30" s="525"/>
      <c r="Y30" s="525"/>
      <c r="Z30" s="525"/>
      <c r="AA30" s="525"/>
      <c r="AB30" s="525"/>
      <c r="AC30" s="525"/>
      <c r="AD30" s="525"/>
      <c r="AE30" s="525"/>
      <c r="AF30" s="525"/>
      <c r="AG30" s="525"/>
      <c r="AH30" s="525"/>
      <c r="AI30" s="528"/>
      <c r="AJ30" s="531"/>
      <c r="AK30" s="531"/>
      <c r="AL30" s="528"/>
      <c r="AM30" s="463"/>
      <c r="AN30" s="528"/>
      <c r="AO30" s="534"/>
      <c r="AP30" s="534"/>
      <c r="AQ30" s="534"/>
      <c r="AR30" s="534"/>
      <c r="AS30" s="537"/>
      <c r="AT30" s="540"/>
      <c r="AU30" s="192"/>
      <c r="AV30" s="193"/>
      <c r="AW30" s="242"/>
      <c r="AX30" s="345"/>
      <c r="AY30" s="345"/>
      <c r="AZ30" s="345"/>
      <c r="BA30" s="345"/>
      <c r="BB30" s="344"/>
      <c r="BC30" s="195" t="e">
        <f>IF(AX30=Datos!$C$63,Datos!$C$73,IF(AX30=Datos!$C$64,Datos!$C$74,IF(AX30=Datos!$C$65,Datos!$C$75,"Revisar")))+IF(AY30=Datos!$D$63,Datos!$D$73,IF(AY30=Datos!$D$64,Datos!$D$74,"Revisar"))+IF(AZ30=Datos!$E$63,Datos!$E$73,IF(AZ30=Datos!$E$64,Datos!$E$74,"Revisar"))+IF(BB30=Datos!$G$63,Datos!$G$73,IF(BB30=Datos!$G$64,Datos!$G$74,IF(BB30=Datos!$G$65,Datos!$G$75,"Revisar")))</f>
        <v>#VALUE!</v>
      </c>
      <c r="BD30" s="195">
        <f>IF(AX30=Datos!$C$65,BC30,0)</f>
        <v>0</v>
      </c>
      <c r="BE30" s="195">
        <f>IF(OR(AX30=Datos!$C$63,AX30=Datos!$C$64),BC30,0)</f>
        <v>0</v>
      </c>
      <c r="BF30" s="534"/>
      <c r="BG30" s="534"/>
      <c r="BH30" s="534"/>
      <c r="BI30" s="534"/>
      <c r="BJ30" s="516"/>
      <c r="BK30" s="519"/>
      <c r="BL30" s="522"/>
      <c r="BM30" s="368"/>
      <c r="BN30" s="369"/>
      <c r="BO30" s="369"/>
      <c r="BP30" s="369"/>
      <c r="BQ30" s="370"/>
    </row>
    <row r="31" spans="1:69" s="371" customFormat="1" ht="144.75" customHeight="1" x14ac:dyDescent="0.35">
      <c r="A31" s="476"/>
      <c r="B31" s="479"/>
      <c r="C31" s="457"/>
      <c r="D31" s="482"/>
      <c r="E31" s="457"/>
      <c r="F31" s="460"/>
      <c r="G31" s="460"/>
      <c r="H31" s="460"/>
      <c r="I31" s="460"/>
      <c r="J31" s="460"/>
      <c r="K31" s="487"/>
      <c r="L31" s="460"/>
      <c r="M31" s="460"/>
      <c r="N31" s="460"/>
      <c r="O31" s="460"/>
      <c r="P31" s="525"/>
      <c r="Q31" s="525"/>
      <c r="R31" s="525"/>
      <c r="S31" s="525"/>
      <c r="T31" s="525"/>
      <c r="U31" s="525"/>
      <c r="V31" s="525"/>
      <c r="W31" s="525"/>
      <c r="X31" s="525"/>
      <c r="Y31" s="525"/>
      <c r="Z31" s="525"/>
      <c r="AA31" s="525"/>
      <c r="AB31" s="525"/>
      <c r="AC31" s="525"/>
      <c r="AD31" s="525"/>
      <c r="AE31" s="525"/>
      <c r="AF31" s="525"/>
      <c r="AG31" s="525"/>
      <c r="AH31" s="525"/>
      <c r="AI31" s="528"/>
      <c r="AJ31" s="531"/>
      <c r="AK31" s="531"/>
      <c r="AL31" s="528"/>
      <c r="AM31" s="463"/>
      <c r="AN31" s="528"/>
      <c r="AO31" s="534"/>
      <c r="AP31" s="534"/>
      <c r="AQ31" s="534"/>
      <c r="AR31" s="534"/>
      <c r="AS31" s="537"/>
      <c r="AT31" s="540"/>
      <c r="AU31" s="192"/>
      <c r="AV31" s="193"/>
      <c r="AW31" s="242"/>
      <c r="AX31" s="345"/>
      <c r="AY31" s="345"/>
      <c r="AZ31" s="345"/>
      <c r="BA31" s="345"/>
      <c r="BB31" s="344"/>
      <c r="BC31" s="195" t="e">
        <f>IF(AX31=Datos!$C$63,Datos!$C$73,IF(AX31=Datos!$C$64,Datos!$C$74,IF(AX31=Datos!$C$65,Datos!$C$75,"Revisar")))+IF(AY31=Datos!$D$63,Datos!$D$73,IF(AY31=Datos!$D$64,Datos!$D$74,"Revisar"))+IF(AZ31=Datos!$E$63,Datos!$E$73,IF(AZ31=Datos!$E$64,Datos!$E$74,"Revisar"))+IF(BB31=Datos!$G$63,Datos!$G$73,IF(BB31=Datos!$G$64,Datos!$G$74,IF(BB31=Datos!$G$65,Datos!$G$75,"Revisar")))</f>
        <v>#VALUE!</v>
      </c>
      <c r="BD31" s="195">
        <f>IF(AX31=Datos!$C$65,BC31,0)</f>
        <v>0</v>
      </c>
      <c r="BE31" s="195">
        <f>IF(OR(AX31=Datos!$C$63,AX31=Datos!$C$64),BC31,0)</f>
        <v>0</v>
      </c>
      <c r="BF31" s="534"/>
      <c r="BG31" s="534"/>
      <c r="BH31" s="534"/>
      <c r="BI31" s="534"/>
      <c r="BJ31" s="516"/>
      <c r="BK31" s="519"/>
      <c r="BL31" s="522"/>
      <c r="BM31" s="372"/>
      <c r="BN31" s="372"/>
      <c r="BO31" s="372"/>
      <c r="BP31" s="372"/>
      <c r="BQ31" s="373"/>
    </row>
    <row r="32" spans="1:69" s="371" customFormat="1" ht="41.15" customHeight="1" thickBot="1" x14ac:dyDescent="0.4">
      <c r="A32" s="477"/>
      <c r="B32" s="480"/>
      <c r="C32" s="458"/>
      <c r="D32" s="483"/>
      <c r="E32" s="458"/>
      <c r="F32" s="461"/>
      <c r="G32" s="461"/>
      <c r="H32" s="461"/>
      <c r="I32" s="461"/>
      <c r="J32" s="461"/>
      <c r="K32" s="488"/>
      <c r="L32" s="461"/>
      <c r="M32" s="461"/>
      <c r="N32" s="461"/>
      <c r="O32" s="461"/>
      <c r="P32" s="526"/>
      <c r="Q32" s="526"/>
      <c r="R32" s="526"/>
      <c r="S32" s="526"/>
      <c r="T32" s="526"/>
      <c r="U32" s="526"/>
      <c r="V32" s="526"/>
      <c r="W32" s="526"/>
      <c r="X32" s="526"/>
      <c r="Y32" s="526"/>
      <c r="Z32" s="526"/>
      <c r="AA32" s="526"/>
      <c r="AB32" s="526"/>
      <c r="AC32" s="526"/>
      <c r="AD32" s="526"/>
      <c r="AE32" s="526"/>
      <c r="AF32" s="526"/>
      <c r="AG32" s="526"/>
      <c r="AH32" s="526"/>
      <c r="AI32" s="529"/>
      <c r="AJ32" s="532"/>
      <c r="AK32" s="532"/>
      <c r="AL32" s="529"/>
      <c r="AM32" s="464"/>
      <c r="AN32" s="529"/>
      <c r="AO32" s="535"/>
      <c r="AP32" s="535"/>
      <c r="AQ32" s="535"/>
      <c r="AR32" s="535"/>
      <c r="AS32" s="538"/>
      <c r="AT32" s="541"/>
      <c r="AU32" s="203"/>
      <c r="AV32" s="347"/>
      <c r="AW32" s="347"/>
      <c r="AX32" s="348"/>
      <c r="AY32" s="348"/>
      <c r="AZ32" s="348"/>
      <c r="BA32" s="348"/>
      <c r="BB32" s="346"/>
      <c r="BC32" s="206" t="e">
        <f>IF(AX32=Datos!$C$63,Datos!$C$73,IF(AX32=Datos!$C$64,Datos!$C$74,IF(AX32=Datos!$C$65,Datos!$C$75,"Revisar")))+IF(AY32=Datos!$D$63,Datos!$D$73,IF(AY32=Datos!$D$64,Datos!$D$74,"Revisar"))+IF(AZ32=Datos!$E$63,Datos!$E$73,IF(AZ32=Datos!$E$64,Datos!$E$74,"Revisar"))+IF(BB32=Datos!$G$63,Datos!$G$73,IF(BB32=Datos!$G$64,Datos!$G$74,IF(BB32=Datos!$G$65,Datos!$G$75,"Revisar")))</f>
        <v>#VALUE!</v>
      </c>
      <c r="BD32" s="206">
        <f>IF(AX32=Datos!$C$65,BC32,0)</f>
        <v>0</v>
      </c>
      <c r="BE32" s="206">
        <f>IF(OR(AX32=Datos!$C$63,AX32=Datos!$C$64),BC32,0)</f>
        <v>0</v>
      </c>
      <c r="BF32" s="535"/>
      <c r="BG32" s="535"/>
      <c r="BH32" s="535"/>
      <c r="BI32" s="535"/>
      <c r="BJ32" s="517"/>
      <c r="BK32" s="520"/>
      <c r="BL32" s="523"/>
      <c r="BM32" s="374"/>
      <c r="BN32" s="374"/>
      <c r="BO32" s="374"/>
      <c r="BP32" s="374"/>
      <c r="BQ32" s="375"/>
    </row>
    <row r="33" spans="1:69" s="377" customFormat="1" ht="93" x14ac:dyDescent="0.3">
      <c r="A33" s="475">
        <v>5</v>
      </c>
      <c r="B33" s="478" t="s">
        <v>132</v>
      </c>
      <c r="C33" s="456" t="s">
        <v>66</v>
      </c>
      <c r="D33" s="481" t="s">
        <v>189</v>
      </c>
      <c r="E33" s="456" t="s">
        <v>126</v>
      </c>
      <c r="F33" s="459" t="s">
        <v>1</v>
      </c>
      <c r="G33" s="484" t="s">
        <v>70</v>
      </c>
      <c r="H33" s="484" t="s">
        <v>307</v>
      </c>
      <c r="I33" s="484" t="s">
        <v>630</v>
      </c>
      <c r="J33" s="484" t="s">
        <v>631</v>
      </c>
      <c r="K33" s="486" t="str">
        <f>CONCATENATE(H33," ",I33," ",J33)</f>
        <v>Posibilidad de afectación operacional por fuga de conocimiento de la entidad debido a falta de articulación del procedimiento de gestión del conocimiento con otros procedimientos asociados a la desvinculación de los contratistas</v>
      </c>
      <c r="L33" s="459" t="s">
        <v>0</v>
      </c>
      <c r="M33" s="459" t="s">
        <v>125</v>
      </c>
      <c r="N33" s="459" t="s">
        <v>79</v>
      </c>
      <c r="O33" s="459" t="s">
        <v>125</v>
      </c>
      <c r="P33" s="459"/>
      <c r="Q33" s="484"/>
      <c r="R33" s="484"/>
      <c r="S33" s="484"/>
      <c r="T33" s="484"/>
      <c r="U33" s="484"/>
      <c r="V33" s="484"/>
      <c r="W33" s="484"/>
      <c r="X33" s="459"/>
      <c r="Y33" s="459"/>
      <c r="Z33" s="459"/>
      <c r="AA33" s="459"/>
      <c r="AB33" s="459"/>
      <c r="AC33" s="459"/>
      <c r="AD33" s="459"/>
      <c r="AE33" s="459"/>
      <c r="AF33" s="459"/>
      <c r="AG33" s="459"/>
      <c r="AH33" s="459"/>
      <c r="AI33" s="462"/>
      <c r="AJ33" s="465"/>
      <c r="AK33" s="465"/>
      <c r="AL33" s="462">
        <v>130</v>
      </c>
      <c r="AM33" s="462"/>
      <c r="AN33" s="462"/>
      <c r="AO33" s="447">
        <f t="shared" ref="AO33" si="9">IF(E33="Corrupción",AN33,IF(AL33&lt;=2,1,IF(AL33&lt;=24,2,IF(AL33&lt;=500,3,IF(AL33&lt;=5000,4,IF(AL33&gt;5000,5,"Revisar"))))))</f>
        <v>3</v>
      </c>
      <c r="AP33" s="447" t="str">
        <f t="shared" ref="AP33" si="10">IF(E33="Corrupción",(IF(AO33=1,"Rara Vez",IF(AO33=2,"Improbable",IF(AO33=3,"Posible",IF(AO33=4,"Probable",IF(AO33=5,"Seguro","Revisar")))))),IF(AO33=1,"Muy Baja",IF(AO33=2,"Baja",IF(AO33=3,"Media",IF(AO33=4,"Alta","Muy Alta")))))</f>
        <v>Media</v>
      </c>
      <c r="AQ33" s="447">
        <f>IF(E33="Corrupción",AJ33,(ROUND(((VLOOKUP(M33,Datos!$B$25:$C$29,2,FALSE)*Datos!$B$32)+(VLOOKUP(N33,Datos!$B$25:$C$29,2,FALSE)*Datos!$C$32)+(VLOOKUP(O33,Datos!$B$25:$C$29,2,FALSE)*Datos!$D$32))*5,0)))</f>
        <v>2</v>
      </c>
      <c r="AR33" s="468" t="str">
        <f>IF(AQ33=1,"Insignificante",IF(AQ33=2,"Menor",IF(AQ33=3,"Moderado",IF(AQ33=4,"Mayor","Catastrófico"))))</f>
        <v>Menor</v>
      </c>
      <c r="AS33" s="470">
        <f>_xlfn.NUMBERVALUE(CONCATENATE(AO33,AQ33),"##")</f>
        <v>32</v>
      </c>
      <c r="AT33" s="472" t="str">
        <f>VLOOKUP(AS33,Datos!$I$37:$J$61,2,FALSE)</f>
        <v>MODERADO</v>
      </c>
      <c r="AU33" s="215" t="s">
        <v>632</v>
      </c>
      <c r="AV33" s="216" t="s">
        <v>633</v>
      </c>
      <c r="AW33" s="216" t="s">
        <v>634</v>
      </c>
      <c r="AX33" s="217" t="s">
        <v>12</v>
      </c>
      <c r="AY33" s="217" t="s">
        <v>5</v>
      </c>
      <c r="AZ33" s="217" t="s">
        <v>3</v>
      </c>
      <c r="BA33" s="217" t="s">
        <v>32</v>
      </c>
      <c r="BB33" s="214" t="s">
        <v>7</v>
      </c>
      <c r="BC33" s="376">
        <f>IF(AX33=Datos!$C$63,Datos!$C$73,IF(AX33=Datos!$C$64,Datos!$C$74,IF(AX33=Datos!$C$65,Datos!$C$75,"Revisar")))+IF(AY33=Datos!$D$63,Datos!$D$73,IF(AY33=Datos!$D$64,Datos!$D$74,"Revisar"))+IF(AZ33=Datos!$E$63,Datos!$E$73,IF(AZ33=Datos!$E$64,Datos!$E$74,"Revisar"))+IF(BB33=Datos!$G$63,Datos!$G$73,IF(BB33=Datos!$G$64,Datos!$G$74,IF(BB33=Datos!$G$65,Datos!$G$75,"Revisar")))</f>
        <v>0.54999999999999993</v>
      </c>
      <c r="BD33" s="376">
        <f>IF(AX33=Datos!$C$65,BC33,0)</f>
        <v>0</v>
      </c>
      <c r="BE33" s="376">
        <f>IF(OR(AX33=Datos!$C$63,AX33=Datos!$C$64),BC33,0)</f>
        <v>0.54999999999999993</v>
      </c>
      <c r="BF33" s="447">
        <f>IF(ROUND(AO33-SUM(BE33:BE36),0)&lt;=0,1,ROUND(AO33-SUM(BE33:BE36),0))</f>
        <v>2</v>
      </c>
      <c r="BG33" s="447" t="str">
        <f>IF(E33="Corrupción",(IF(BF33=1,"Rara Vez",IF(BF33=2,"Improbable",IF(BF33=3,"Posible",IF(BF33=4,"Probable","Seguro"))))),IF(BF33=1,"Muy Baja",IF(BF33=2,"Baja",IF(BF33=3,"Media",IF(BF33=4,"Alta","Muy Alta")))))</f>
        <v>Baja</v>
      </c>
      <c r="BH33" s="447">
        <f>ROUND(AQ33-SUM(BD33:BD36),0)</f>
        <v>2</v>
      </c>
      <c r="BI33" s="447" t="str">
        <f>IF(BH33=1,"Insignificante",IF(BH33=2,"Menor",IF(BH33=3,"Moderado",IF(BH33=4,"Mayor","Catastrófico"))))</f>
        <v>Menor</v>
      </c>
      <c r="BJ33" s="450">
        <f>_xlfn.NUMBERVALUE(CONCATENATE(BF33,BH33),"##")</f>
        <v>22</v>
      </c>
      <c r="BK33" s="453" t="str">
        <f>+VLOOKUP(BJ33,Datos!$I$37:$J$65,2,FALSE)</f>
        <v>MODERADO</v>
      </c>
      <c r="BL33" s="456" t="s">
        <v>236</v>
      </c>
      <c r="BM33" s="231" t="s">
        <v>635</v>
      </c>
      <c r="BN33" s="214" t="s">
        <v>636</v>
      </c>
      <c r="BO33" s="223">
        <v>45901</v>
      </c>
      <c r="BP33" s="223">
        <v>45991</v>
      </c>
      <c r="BQ33" s="232" t="s">
        <v>637</v>
      </c>
    </row>
    <row r="34" spans="1:69" s="363" customFormat="1" ht="15.5" x14ac:dyDescent="0.35">
      <c r="A34" s="476"/>
      <c r="B34" s="479"/>
      <c r="C34" s="457"/>
      <c r="D34" s="482"/>
      <c r="E34" s="457"/>
      <c r="F34" s="460"/>
      <c r="G34" s="484"/>
      <c r="H34" s="484"/>
      <c r="I34" s="484"/>
      <c r="J34" s="484"/>
      <c r="K34" s="487"/>
      <c r="L34" s="460"/>
      <c r="M34" s="460"/>
      <c r="N34" s="460"/>
      <c r="O34" s="460"/>
      <c r="P34" s="460"/>
      <c r="Q34" s="484"/>
      <c r="R34" s="484"/>
      <c r="S34" s="484"/>
      <c r="T34" s="484"/>
      <c r="U34" s="484"/>
      <c r="V34" s="484"/>
      <c r="W34" s="484"/>
      <c r="X34" s="460"/>
      <c r="Y34" s="460"/>
      <c r="Z34" s="460"/>
      <c r="AA34" s="460"/>
      <c r="AB34" s="460"/>
      <c r="AC34" s="460"/>
      <c r="AD34" s="460"/>
      <c r="AE34" s="460"/>
      <c r="AF34" s="460"/>
      <c r="AG34" s="460"/>
      <c r="AH34" s="460"/>
      <c r="AI34" s="463"/>
      <c r="AJ34" s="466"/>
      <c r="AK34" s="466"/>
      <c r="AL34" s="463"/>
      <c r="AM34" s="463"/>
      <c r="AN34" s="463"/>
      <c r="AO34" s="448"/>
      <c r="AP34" s="448"/>
      <c r="AQ34" s="448"/>
      <c r="AR34" s="468"/>
      <c r="AS34" s="470"/>
      <c r="AT34" s="473"/>
      <c r="AU34" s="378"/>
      <c r="AV34" s="379"/>
      <c r="AW34" s="379"/>
      <c r="AX34" s="380"/>
      <c r="AY34" s="380"/>
      <c r="AZ34" s="380"/>
      <c r="BA34" s="380"/>
      <c r="BB34" s="351"/>
      <c r="BC34" s="381" t="e">
        <f>IF(AX34=Datos!$C$63,Datos!$C$73,IF(AX34=Datos!$C$64,Datos!$C$74,IF(AX34=Datos!$C$65,Datos!$C$75,"Revisar")))+IF(AY34=Datos!$D$63,Datos!$D$73,IF(AY34=Datos!$D$64,Datos!$D$74,"Revisar"))+IF(AZ34=Datos!$E$63,Datos!$E$73,IF(AZ34=Datos!$E$64,Datos!$E$74,"Revisar"))+IF(BB34=Datos!$G$63,Datos!$G$73,IF(BB34=Datos!$G$64,Datos!$G$74,IF(BB34=Datos!$G$65,Datos!$G$75,"Revisar")))</f>
        <v>#VALUE!</v>
      </c>
      <c r="BD34" s="381">
        <f>IF(AX34=Datos!$C$65,BC34,0)</f>
        <v>0</v>
      </c>
      <c r="BE34" s="381">
        <f>IF(OR(AX34=Datos!$C$63,AX34=Datos!$C$64),BC34,0)</f>
        <v>0</v>
      </c>
      <c r="BF34" s="448"/>
      <c r="BG34" s="448"/>
      <c r="BH34" s="448"/>
      <c r="BI34" s="448"/>
      <c r="BJ34" s="451"/>
      <c r="BK34" s="454"/>
      <c r="BL34" s="457"/>
      <c r="BM34" s="382"/>
      <c r="BN34" s="351"/>
      <c r="BO34" s="351"/>
      <c r="BP34" s="351"/>
      <c r="BQ34" s="383"/>
    </row>
    <row r="35" spans="1:69" ht="15.5" x14ac:dyDescent="0.35">
      <c r="A35" s="476"/>
      <c r="B35" s="479"/>
      <c r="C35" s="457"/>
      <c r="D35" s="482"/>
      <c r="E35" s="457"/>
      <c r="F35" s="460"/>
      <c r="G35" s="484"/>
      <c r="H35" s="484"/>
      <c r="I35" s="484"/>
      <c r="J35" s="484"/>
      <c r="K35" s="487"/>
      <c r="L35" s="460"/>
      <c r="M35" s="460"/>
      <c r="N35" s="460"/>
      <c r="O35" s="460"/>
      <c r="P35" s="460"/>
      <c r="Q35" s="484"/>
      <c r="R35" s="484"/>
      <c r="S35" s="484"/>
      <c r="T35" s="484"/>
      <c r="U35" s="484"/>
      <c r="V35" s="484"/>
      <c r="W35" s="484"/>
      <c r="X35" s="460"/>
      <c r="Y35" s="460"/>
      <c r="Z35" s="460"/>
      <c r="AA35" s="460"/>
      <c r="AB35" s="460"/>
      <c r="AC35" s="460"/>
      <c r="AD35" s="460"/>
      <c r="AE35" s="460"/>
      <c r="AF35" s="460"/>
      <c r="AG35" s="460"/>
      <c r="AH35" s="460"/>
      <c r="AI35" s="463"/>
      <c r="AJ35" s="466"/>
      <c r="AK35" s="466"/>
      <c r="AL35" s="463"/>
      <c r="AM35" s="463"/>
      <c r="AN35" s="463"/>
      <c r="AO35" s="448"/>
      <c r="AP35" s="448"/>
      <c r="AQ35" s="448"/>
      <c r="AR35" s="468"/>
      <c r="AS35" s="470"/>
      <c r="AT35" s="473"/>
      <c r="AU35" s="433"/>
      <c r="AV35" s="434"/>
      <c r="AW35" s="434"/>
      <c r="AX35" s="435"/>
      <c r="AY35" s="435"/>
      <c r="AZ35" s="435"/>
      <c r="BA35" s="435"/>
      <c r="BB35" s="369"/>
      <c r="BC35" s="195" t="e">
        <f>IF(AX35=Datos!$C$63,Datos!$C$73,IF(AX35=Datos!$C$64,Datos!$C$74,IF(AX35=Datos!$C$65,Datos!$C$75,"Revisar")))+IF(AY35=Datos!$D$63,Datos!$D$73,IF(AY35=Datos!$D$64,Datos!$D$74,"Revisar"))+IF(AZ35=Datos!$E$63,Datos!$E$73,IF(AZ35=Datos!$E$64,Datos!$E$74,"Revisar"))+IF(BB35=Datos!$G$63,Datos!$G$73,IF(BB35=Datos!$G$64,Datos!$G$74,IF(BB35=Datos!$G$65,Datos!$G$75,"Revisar")))</f>
        <v>#VALUE!</v>
      </c>
      <c r="BD35" s="195">
        <f>IF(AX35=Datos!$C$65,BC35,0)</f>
        <v>0</v>
      </c>
      <c r="BE35" s="195">
        <f>IF(OR(AX35=Datos!$C$63,AX35=Datos!$C$64),BC35,0)</f>
        <v>0</v>
      </c>
      <c r="BF35" s="448"/>
      <c r="BG35" s="448"/>
      <c r="BH35" s="448"/>
      <c r="BI35" s="448"/>
      <c r="BJ35" s="451"/>
      <c r="BK35" s="454"/>
      <c r="BL35" s="457"/>
      <c r="BM35" s="200"/>
      <c r="BN35" s="200"/>
      <c r="BO35" s="200"/>
      <c r="BP35" s="200"/>
      <c r="BQ35" s="201"/>
    </row>
    <row r="36" spans="1:69" ht="16" thickBot="1" x14ac:dyDescent="0.4">
      <c r="A36" s="477"/>
      <c r="B36" s="480"/>
      <c r="C36" s="458"/>
      <c r="D36" s="483"/>
      <c r="E36" s="458"/>
      <c r="F36" s="461"/>
      <c r="G36" s="485"/>
      <c r="H36" s="485"/>
      <c r="I36" s="485"/>
      <c r="J36" s="485"/>
      <c r="K36" s="488"/>
      <c r="L36" s="461"/>
      <c r="M36" s="461"/>
      <c r="N36" s="461"/>
      <c r="O36" s="461"/>
      <c r="P36" s="461"/>
      <c r="Q36" s="485"/>
      <c r="R36" s="485"/>
      <c r="S36" s="485"/>
      <c r="T36" s="485"/>
      <c r="U36" s="485"/>
      <c r="V36" s="485"/>
      <c r="W36" s="485"/>
      <c r="X36" s="461"/>
      <c r="Y36" s="461"/>
      <c r="Z36" s="461"/>
      <c r="AA36" s="461"/>
      <c r="AB36" s="461"/>
      <c r="AC36" s="461"/>
      <c r="AD36" s="461"/>
      <c r="AE36" s="461"/>
      <c r="AF36" s="461"/>
      <c r="AG36" s="461"/>
      <c r="AH36" s="461"/>
      <c r="AI36" s="464"/>
      <c r="AJ36" s="467"/>
      <c r="AK36" s="467"/>
      <c r="AL36" s="464"/>
      <c r="AM36" s="464"/>
      <c r="AN36" s="464"/>
      <c r="AO36" s="449"/>
      <c r="AP36" s="449"/>
      <c r="AQ36" s="449"/>
      <c r="AR36" s="469"/>
      <c r="AS36" s="471"/>
      <c r="AT36" s="474"/>
      <c r="AU36" s="436"/>
      <c r="AV36" s="204"/>
      <c r="AW36" s="204"/>
      <c r="AX36" s="437"/>
      <c r="AY36" s="437"/>
      <c r="AZ36" s="437"/>
      <c r="BA36" s="437"/>
      <c r="BB36" s="438"/>
      <c r="BC36" s="206" t="e">
        <f>IF(AX36=Datos!$C$63,Datos!$C$73,IF(AX36=Datos!$C$64,Datos!$C$74,IF(AX36=Datos!$C$65,Datos!$C$75,"Revisar")))+IF(AY36=Datos!$D$63,Datos!$D$73,IF(AY36=Datos!$D$64,Datos!$D$74,"Revisar"))+IF(AZ36=Datos!$E$63,Datos!$E$73,IF(AZ36=Datos!$E$64,Datos!$E$74,"Revisar"))+IF(BB36=Datos!$G$63,Datos!$G$73,IF(BB36=Datos!$G$64,Datos!$G$74,IF(BB36=Datos!$G$65,Datos!$G$75,"Revisar")))</f>
        <v>#VALUE!</v>
      </c>
      <c r="BD36" s="206">
        <f>IF(AX36=Datos!$C$65,BC36,0)</f>
        <v>0</v>
      </c>
      <c r="BE36" s="206">
        <f>IF(OR(AX36=Datos!$C$63,AX36=Datos!$C$64),BC36,0)</f>
        <v>0</v>
      </c>
      <c r="BF36" s="449"/>
      <c r="BG36" s="449"/>
      <c r="BH36" s="449"/>
      <c r="BI36" s="449"/>
      <c r="BJ36" s="452"/>
      <c r="BK36" s="455"/>
      <c r="BL36" s="458"/>
      <c r="BM36" s="207"/>
      <c r="BN36" s="207"/>
      <c r="BO36" s="207"/>
      <c r="BP36" s="207"/>
      <c r="BQ36" s="208"/>
    </row>
    <row r="37" spans="1:69" s="392" customFormat="1" ht="81" hidden="1" customHeight="1" thickBot="1" x14ac:dyDescent="0.35">
      <c r="A37" s="745"/>
      <c r="B37" s="748"/>
      <c r="C37" s="751"/>
      <c r="D37" s="752"/>
      <c r="E37" s="751"/>
      <c r="F37" s="736"/>
      <c r="G37" s="736"/>
      <c r="H37" s="739"/>
      <c r="I37" s="739"/>
      <c r="J37" s="739"/>
      <c r="K37" s="742" t="str">
        <f>CONCATENATE(H37," ",I37," ",J37)</f>
        <v xml:space="preserve">  </v>
      </c>
      <c r="L37" s="736"/>
      <c r="M37" s="736"/>
      <c r="N37" s="736"/>
      <c r="O37" s="736"/>
      <c r="P37" s="736"/>
      <c r="Q37" s="736"/>
      <c r="R37" s="736"/>
      <c r="S37" s="736"/>
      <c r="T37" s="736"/>
      <c r="U37" s="736"/>
      <c r="V37" s="736"/>
      <c r="W37" s="736"/>
      <c r="X37" s="736"/>
      <c r="Y37" s="736"/>
      <c r="Z37" s="736"/>
      <c r="AA37" s="736"/>
      <c r="AB37" s="736"/>
      <c r="AC37" s="736"/>
      <c r="AD37" s="736"/>
      <c r="AE37" s="736"/>
      <c r="AF37" s="736"/>
      <c r="AG37" s="736"/>
      <c r="AH37" s="736"/>
      <c r="AI37" s="733">
        <f>COUNTIF(P37:AH40,"Si")</f>
        <v>0</v>
      </c>
      <c r="AJ37" s="730">
        <f>IF((COUNTIF(O37:AH40,"Si"))&lt;=0,0,(IF((COUNTIF(O37:AH40,"Si"))&lt;=5,3,(IF(COUNTIF(O37:AH40,"Si")&lt;=11,4,5)))))</f>
        <v>0</v>
      </c>
      <c r="AK37" s="730">
        <f>IF((COUNTIF(O37:AH40,"Si"))&lt;=0,0,(IF((COUNTIF(O37:AH40,"Si"))&lt;=5,"MODERADO",(IF(COUNTIF(O37:AH40,"Si")&lt;=11,"ALTO","EXTREMO")))))</f>
        <v>0</v>
      </c>
      <c r="AL37" s="733"/>
      <c r="AM37" s="733"/>
      <c r="AN37" s="733" t="str">
        <f t="shared" ref="AN37" si="11">IF(AM37="Rara vez",1,(IF(AM37="Improbable",2,(IF(AM37="Posible",3,IF(AM37="Probable",4,IF(AM37="Seguro",5,"Revisar")))))))</f>
        <v>Revisar</v>
      </c>
      <c r="AO37" s="708">
        <f t="shared" ref="AO37" si="12">IF(E37="Corrupción",AN37,IF(AL37&lt;=2,1,IF(AL37&lt;=24,2,IF(AL37&lt;=500,3,IF(AL37&lt;=5000,4,IF(AL37&gt;5000,5,"Revisar"))))))</f>
        <v>1</v>
      </c>
      <c r="AP37" s="708" t="str">
        <f t="shared" ref="AP37" si="13">IF(E37="Corrupción",(IF(AO37=1,"Rara Vez",IF(AO37=2,"Improbable",IF(AO37=3,"Posible",IF(AO37=4,"Probable",IF(AO37=5,"Seguro","Revisar")))))),IF(AO37=1,"Muy Baja",IF(AO37=2,"Baja",IF(AO37=3,"Media",IF(AO37=4,"Alta","Muy Alta")))))</f>
        <v>Muy Baja</v>
      </c>
      <c r="AQ37" s="708" t="e">
        <f>IF(E37="Corrupción",AJ37,(ROUND(((VLOOKUP(M37,Datos!$B$25:$C$29,2,FALSE)*Datos!$B$32)+(VLOOKUP(N37,Datos!$B$25:$C$29,2,FALSE)*Datos!$C$32)+(VLOOKUP(O37,Datos!$B$25:$C$29,2,FALSE)*Datos!$D$32))*5,0)))</f>
        <v>#N/A</v>
      </c>
      <c r="AR37" s="721" t="e">
        <f>IF(AQ37=1,"Insignificante",IF(AQ37=2,"Menor",IF(AQ37=3,"Moderado",IF(AQ37=4,"Mayor","Catastrófico"))))</f>
        <v>#N/A</v>
      </c>
      <c r="AS37" s="724" t="e">
        <f>_xlfn.NUMBERVALUE(CONCATENATE(AO37,AQ37),"##")</f>
        <v>#N/A</v>
      </c>
      <c r="AT37" s="727" t="e">
        <f>VLOOKUP(AS37,Datos!$I$37:$J$61,2,FALSE)</f>
        <v>#N/A</v>
      </c>
      <c r="AU37" s="385"/>
      <c r="AV37" s="386"/>
      <c r="AW37" s="387"/>
      <c r="AX37" s="388"/>
      <c r="AY37" s="388"/>
      <c r="AZ37" s="388"/>
      <c r="BA37" s="388"/>
      <c r="BB37" s="384"/>
      <c r="BC37" s="389" t="e">
        <f>IF(AX37=Datos!$C$63,Datos!$C$73,IF(AX37=Datos!$C$64,Datos!$C$74,IF(AX37=Datos!$C$65,Datos!$C$75,"Revisar")))+IF(AY37=Datos!$D$63,Datos!$D$73,IF(AY37=Datos!$D$64,Datos!$D$74,"Revisar"))+IF(AZ37=Datos!$E$63,Datos!$E$73,IF(AZ37=Datos!$E$64,Datos!$E$74,"Revisar"))+IF(BB37=Datos!$G$63,Datos!$G$73,IF(BB37=Datos!$G$64,Datos!$G$74,IF(BB37=Datos!$G$65,Datos!$G$75,"Revisar")))</f>
        <v>#VALUE!</v>
      </c>
      <c r="BD37" s="389">
        <f>IF(AX37=Datos!$C$65,BC37,0)</f>
        <v>0</v>
      </c>
      <c r="BE37" s="389">
        <f>IF(OR(AX37=Datos!$C$63,AX37=Datos!$C$64),BC37,0)</f>
        <v>0</v>
      </c>
      <c r="BF37" s="721">
        <f>IF(ROUND(AO37-SUM(BE37:BE40),0)&lt;=0,1,ROUND(AO37-SUM(BE37:BE40),0))</f>
        <v>1</v>
      </c>
      <c r="BG37" s="708" t="str">
        <f>IF(E37="Corrupción",(IF(BF37=1,"Rara Vez",IF(BF37=2,"Improbable",IF(BF37=3,"Posible",IF(BF37=4,"Probable","Seguro"))))),IF(BF37=1,"Muy Baja",IF(BF37=2,"Baja",IF(BF37=3,"Media",IF(BF37=4,"Alta","Muy Alta")))))</f>
        <v>Muy Baja</v>
      </c>
      <c r="BH37" s="711" t="e">
        <f>ROUND(AQ37-SUM(BD37:BD40),0)</f>
        <v>#N/A</v>
      </c>
      <c r="BI37" s="711" t="e">
        <f>IF(BH37=1,"Insignificante",IF(BH37=2,"Menor",IF(BH37=3,"Moderado",IF(BH37=4,"Mayor","Catastrófico"))))</f>
        <v>#N/A</v>
      </c>
      <c r="BJ37" s="712" t="e">
        <f>_xlfn.NUMBERVALUE(CONCATENATE(BF37,BH37),"##")</f>
        <v>#N/A</v>
      </c>
      <c r="BK37" s="715" t="e">
        <f>+VLOOKUP(BJ37,Datos!$I$37:$J$65,2,FALSE)</f>
        <v>#N/A</v>
      </c>
      <c r="BL37" s="718"/>
      <c r="BM37" s="390"/>
      <c r="BN37" s="384"/>
      <c r="BO37" s="384"/>
      <c r="BP37" s="384"/>
      <c r="BQ37" s="391"/>
    </row>
    <row r="38" spans="1:69" s="399" customFormat="1" ht="78" hidden="1" customHeight="1" thickBot="1" x14ac:dyDescent="0.4">
      <c r="A38" s="746"/>
      <c r="B38" s="749"/>
      <c r="C38" s="719"/>
      <c r="D38" s="753"/>
      <c r="E38" s="719"/>
      <c r="F38" s="737"/>
      <c r="G38" s="737"/>
      <c r="H38" s="740"/>
      <c r="I38" s="740"/>
      <c r="J38" s="740"/>
      <c r="K38" s="743"/>
      <c r="L38" s="737"/>
      <c r="M38" s="737"/>
      <c r="N38" s="737"/>
      <c r="O38" s="737"/>
      <c r="P38" s="737"/>
      <c r="Q38" s="737"/>
      <c r="R38" s="737"/>
      <c r="S38" s="737"/>
      <c r="T38" s="737"/>
      <c r="U38" s="737"/>
      <c r="V38" s="737"/>
      <c r="W38" s="737"/>
      <c r="X38" s="737"/>
      <c r="Y38" s="737"/>
      <c r="Z38" s="737"/>
      <c r="AA38" s="737"/>
      <c r="AB38" s="737"/>
      <c r="AC38" s="737"/>
      <c r="AD38" s="737"/>
      <c r="AE38" s="737"/>
      <c r="AF38" s="737"/>
      <c r="AG38" s="737"/>
      <c r="AH38" s="737"/>
      <c r="AI38" s="734"/>
      <c r="AJ38" s="731"/>
      <c r="AK38" s="731"/>
      <c r="AL38" s="734"/>
      <c r="AM38" s="734"/>
      <c r="AN38" s="734"/>
      <c r="AO38" s="709"/>
      <c r="AP38" s="709"/>
      <c r="AQ38" s="709"/>
      <c r="AR38" s="722"/>
      <c r="AS38" s="725"/>
      <c r="AT38" s="728"/>
      <c r="AU38" s="394"/>
      <c r="AV38" s="386"/>
      <c r="AW38" s="386"/>
      <c r="AX38" s="395"/>
      <c r="AY38" s="388"/>
      <c r="AZ38" s="388"/>
      <c r="BA38" s="388"/>
      <c r="BB38" s="384"/>
      <c r="BC38" s="396" t="e">
        <f>IF(AX38=Datos!$C$63,Datos!$C$73,IF(AX38=Datos!$C$64,Datos!$C$74,IF(AX38=Datos!$C$65,Datos!$C$75,"Revisar")))+IF(AY38=Datos!$D$63,Datos!$D$73,IF(AY38=Datos!$D$64,Datos!$D$74,"Revisar"))+IF(AZ38=Datos!$E$63,Datos!$E$73,IF(AZ38=Datos!$E$64,Datos!$E$74,"Revisar"))+IF(BB38=Datos!$G$63,Datos!$G$73,IF(BB38=Datos!$G$64,Datos!$G$74,IF(BB38=Datos!$G$65,Datos!$G$75,"Revisar")))</f>
        <v>#VALUE!</v>
      </c>
      <c r="BD38" s="396">
        <f>IF(AX38=Datos!$C$65,BC38,0)</f>
        <v>0</v>
      </c>
      <c r="BE38" s="396">
        <f>IF(OR(AX38=Datos!$C$63,AX38=Datos!$C$64),BC38,0)</f>
        <v>0</v>
      </c>
      <c r="BF38" s="722"/>
      <c r="BG38" s="709"/>
      <c r="BH38" s="709"/>
      <c r="BI38" s="709"/>
      <c r="BJ38" s="713"/>
      <c r="BK38" s="716"/>
      <c r="BL38" s="719"/>
      <c r="BM38" s="397"/>
      <c r="BN38" s="393"/>
      <c r="BO38" s="393"/>
      <c r="BP38" s="393"/>
      <c r="BQ38" s="398"/>
    </row>
    <row r="39" spans="1:69" s="399" customFormat="1" ht="83.25" hidden="1" customHeight="1" x14ac:dyDescent="0.35">
      <c r="A39" s="746"/>
      <c r="B39" s="749"/>
      <c r="C39" s="719"/>
      <c r="D39" s="753"/>
      <c r="E39" s="719"/>
      <c r="F39" s="737"/>
      <c r="G39" s="737"/>
      <c r="H39" s="740"/>
      <c r="I39" s="740"/>
      <c r="J39" s="740"/>
      <c r="K39" s="743"/>
      <c r="L39" s="737"/>
      <c r="M39" s="737"/>
      <c r="N39" s="737"/>
      <c r="O39" s="737"/>
      <c r="P39" s="737"/>
      <c r="Q39" s="737"/>
      <c r="R39" s="737"/>
      <c r="S39" s="737"/>
      <c r="T39" s="737"/>
      <c r="U39" s="737"/>
      <c r="V39" s="737"/>
      <c r="W39" s="737"/>
      <c r="X39" s="737"/>
      <c r="Y39" s="737"/>
      <c r="Z39" s="737"/>
      <c r="AA39" s="737"/>
      <c r="AB39" s="737"/>
      <c r="AC39" s="737"/>
      <c r="AD39" s="737"/>
      <c r="AE39" s="737"/>
      <c r="AF39" s="737"/>
      <c r="AG39" s="737"/>
      <c r="AH39" s="737"/>
      <c r="AI39" s="734"/>
      <c r="AJ39" s="731"/>
      <c r="AK39" s="731"/>
      <c r="AL39" s="734"/>
      <c r="AM39" s="734"/>
      <c r="AN39" s="734"/>
      <c r="AO39" s="709"/>
      <c r="AP39" s="709"/>
      <c r="AQ39" s="709"/>
      <c r="AR39" s="722"/>
      <c r="AS39" s="725"/>
      <c r="AT39" s="728"/>
      <c r="AU39" s="400"/>
      <c r="AV39" s="386"/>
      <c r="AW39" s="386"/>
      <c r="AX39" s="395"/>
      <c r="AY39" s="388"/>
      <c r="AZ39" s="388"/>
      <c r="BA39" s="388"/>
      <c r="BB39" s="384"/>
      <c r="BC39" s="396" t="e">
        <f>IF(AX39=Datos!$C$63,Datos!$C$73,IF(AX39=Datos!$C$64,Datos!$C$74,IF(AX39=Datos!$C$65,Datos!$C$75,"Revisar")))+IF(AY39=Datos!$D$63,Datos!$D$73,IF(AY39=Datos!$D$64,Datos!$D$74,"Revisar"))+IF(AZ39=Datos!$E$63,Datos!$E$73,IF(AZ39=Datos!$E$64,Datos!$E$74,"Revisar"))+IF(BB39=Datos!$G$63,Datos!$G$73,IF(BB39=Datos!$G$64,Datos!$G$74,IF(BB39=Datos!$G$65,Datos!$G$75,"Revisar")))</f>
        <v>#VALUE!</v>
      </c>
      <c r="BD39" s="396">
        <f>IF(AX39=Datos!$C$65,BC39,0)</f>
        <v>0</v>
      </c>
      <c r="BE39" s="396">
        <f>IF(OR(AX39=Datos!$C$63,AX39=Datos!$C$64),BC39,0)</f>
        <v>0</v>
      </c>
      <c r="BF39" s="722"/>
      <c r="BG39" s="709"/>
      <c r="BH39" s="709"/>
      <c r="BI39" s="709"/>
      <c r="BJ39" s="713"/>
      <c r="BK39" s="716"/>
      <c r="BL39" s="719"/>
      <c r="BM39" s="401"/>
      <c r="BN39" s="401"/>
      <c r="BO39" s="401"/>
      <c r="BP39" s="401"/>
      <c r="BQ39" s="402"/>
    </row>
    <row r="40" spans="1:69" s="399" customFormat="1" ht="96" hidden="1" customHeight="1" thickBot="1" x14ac:dyDescent="0.4">
      <c r="A40" s="747"/>
      <c r="B40" s="750"/>
      <c r="C40" s="720"/>
      <c r="D40" s="754"/>
      <c r="E40" s="720"/>
      <c r="F40" s="738"/>
      <c r="G40" s="738"/>
      <c r="H40" s="741"/>
      <c r="I40" s="741"/>
      <c r="J40" s="741"/>
      <c r="K40" s="744"/>
      <c r="L40" s="738"/>
      <c r="M40" s="738"/>
      <c r="N40" s="738"/>
      <c r="O40" s="738"/>
      <c r="P40" s="738"/>
      <c r="Q40" s="738"/>
      <c r="R40" s="738"/>
      <c r="S40" s="738"/>
      <c r="T40" s="738"/>
      <c r="U40" s="738"/>
      <c r="V40" s="738"/>
      <c r="W40" s="738"/>
      <c r="X40" s="738"/>
      <c r="Y40" s="738"/>
      <c r="Z40" s="738"/>
      <c r="AA40" s="738"/>
      <c r="AB40" s="738"/>
      <c r="AC40" s="738"/>
      <c r="AD40" s="738"/>
      <c r="AE40" s="738"/>
      <c r="AF40" s="738"/>
      <c r="AG40" s="738"/>
      <c r="AH40" s="738"/>
      <c r="AI40" s="735"/>
      <c r="AJ40" s="732"/>
      <c r="AK40" s="732"/>
      <c r="AL40" s="735"/>
      <c r="AM40" s="735"/>
      <c r="AN40" s="735"/>
      <c r="AO40" s="710"/>
      <c r="AP40" s="710"/>
      <c r="AQ40" s="710"/>
      <c r="AR40" s="723"/>
      <c r="AS40" s="726"/>
      <c r="AT40" s="729"/>
      <c r="AU40" s="404"/>
      <c r="AV40" s="405"/>
      <c r="AW40" s="405"/>
      <c r="AX40" s="406"/>
      <c r="AY40" s="406"/>
      <c r="AZ40" s="406"/>
      <c r="BA40" s="406"/>
      <c r="BB40" s="403"/>
      <c r="BC40" s="407" t="e">
        <f>IF(AX40=Datos!$C$63,Datos!$C$73,IF(AX40=Datos!$C$64,Datos!$C$74,IF(AX40=Datos!$C$65,Datos!$C$75,"Revisar")))+IF(AY40=Datos!$D$63,Datos!$D$73,IF(AY40=Datos!$D$64,Datos!$D$74,"Revisar"))+IF(AZ40=Datos!$E$63,Datos!$E$73,IF(AZ40=Datos!$E$64,Datos!$E$74,"Revisar"))+IF(BB40=Datos!$G$63,Datos!$G$73,IF(BB40=Datos!$G$64,Datos!$G$74,IF(BB40=Datos!$G$65,Datos!$G$75,"Revisar")))</f>
        <v>#VALUE!</v>
      </c>
      <c r="BD40" s="407">
        <f>IF(AX40=Datos!$C$65,BC40,0)</f>
        <v>0</v>
      </c>
      <c r="BE40" s="407">
        <f>IF(OR(AX40=Datos!$C$63,AX40=Datos!$C$64),BC40,0)</f>
        <v>0</v>
      </c>
      <c r="BF40" s="723"/>
      <c r="BG40" s="710"/>
      <c r="BH40" s="710"/>
      <c r="BI40" s="710"/>
      <c r="BJ40" s="714"/>
      <c r="BK40" s="717"/>
      <c r="BL40" s="720"/>
      <c r="BM40" s="408"/>
      <c r="BN40" s="408"/>
      <c r="BO40" s="408"/>
      <c r="BP40" s="408"/>
      <c r="BQ40" s="409"/>
    </row>
    <row r="41" spans="1:69" s="138" customFormat="1" ht="15.65" hidden="1" customHeight="1" x14ac:dyDescent="0.3">
      <c r="A41" s="496"/>
      <c r="B41" s="497"/>
      <c r="C41" s="498"/>
      <c r="D41" s="499"/>
      <c r="E41" s="498"/>
      <c r="F41" s="495"/>
      <c r="G41" s="495"/>
      <c r="H41" s="702"/>
      <c r="I41" s="702"/>
      <c r="J41" s="702"/>
      <c r="K41" s="705" t="str">
        <f>CONCATENATE(H41," ",I41," ",J41)</f>
        <v xml:space="preserve">  </v>
      </c>
      <c r="L41" s="495"/>
      <c r="M41" s="699"/>
      <c r="N41" s="699"/>
      <c r="O41" s="699"/>
      <c r="P41" s="495"/>
      <c r="Q41" s="495"/>
      <c r="R41" s="495"/>
      <c r="S41" s="495"/>
      <c r="T41" s="495"/>
      <c r="U41" s="495"/>
      <c r="V41" s="495"/>
      <c r="W41" s="495"/>
      <c r="X41" s="495"/>
      <c r="Y41" s="495"/>
      <c r="Z41" s="495"/>
      <c r="AA41" s="495"/>
      <c r="AB41" s="495"/>
      <c r="AC41" s="495"/>
      <c r="AD41" s="495"/>
      <c r="AE41" s="495"/>
      <c r="AF41" s="495"/>
      <c r="AG41" s="495"/>
      <c r="AH41" s="495"/>
      <c r="AI41" s="489">
        <f>COUNTIF(P41:AH44,"Si")</f>
        <v>0</v>
      </c>
      <c r="AJ41" s="490">
        <f>IF((COUNTIF(O41:AH44,"Si"))&lt;=0,0,(IF((COUNTIF(O41:AH44,"Si"))&lt;=5,3,(IF(COUNTIF(O41:AH44,"Si")&lt;=11,4,5)))))</f>
        <v>0</v>
      </c>
      <c r="AK41" s="490">
        <f>IF((COUNTIF(O41:AH44,"Si"))&lt;=0,0,(IF((COUNTIF(O41:AH44,"Si"))&lt;=5,"MODERADO",(IF(COUNTIF(O41:AH44,"Si")&lt;=11,"ALTO","EXTREMO")))))</f>
        <v>0</v>
      </c>
      <c r="AL41" s="489"/>
      <c r="AM41" s="489"/>
      <c r="AN41" s="489" t="str">
        <f t="shared" ref="AN41" si="14">IF(AM41="Rara vez",1,(IF(AM41="Improbable",2,(IF(AM41="Posible",3,IF(AM41="Probable",4,IF(AM41="Seguro",5,"Revisar")))))))</f>
        <v>Revisar</v>
      </c>
      <c r="AO41" s="491">
        <f t="shared" ref="AO41" si="15">IF(E41="Corrupción",AN41,IF(AL41&lt;=2,1,IF(AL41&lt;=24,2,IF(AL41&lt;=500,3,IF(AL41&lt;=5000,4,IF(AL41&gt;5000,5,"Revisar"))))))</f>
        <v>1</v>
      </c>
      <c r="AP41" s="491" t="str">
        <f t="shared" ref="AP41" si="16">IF(E41="Corrupción",(IF(AO41=1,"Rara Vez",IF(AO41=2,"Improbable",IF(AO41=3,"Posible",IF(AO41=4,"Probable",IF(AO41=5,"Seguro","Revisar")))))),IF(AO41=1,"Muy Baja",IF(AO41=2,"Baja",IF(AO41=3,"Media",IF(AO41=4,"Alta","Muy Alta")))))</f>
        <v>Muy Baja</v>
      </c>
      <c r="AQ41" s="491" t="e">
        <f>IF(E41="Corrupción",AJ41,(ROUND(((VLOOKUP(M41,Datos!$B$25:$C$29,2,FALSE)*Datos!$B$32)+(VLOOKUP(N41,Datos!$B$25:$C$29,2,FALSE)*Datos!$C$32)+(VLOOKUP(O41,Datos!$B$25:$C$29,2,FALSE)*Datos!$D$32))*5,0)))</f>
        <v>#N/A</v>
      </c>
      <c r="AR41" s="492" t="e">
        <f>IF(AQ41=1,"Insignificante",IF(AQ41=2,"Menor",IF(AQ41=3,"Moderado",IF(AQ41=4,"Mayor","Catastrófico"))))</f>
        <v>#N/A</v>
      </c>
      <c r="AS41" s="493" t="e">
        <f>_xlfn.NUMBERVALUE(CONCATENATE(AO41,AQ41),"##")</f>
        <v>#N/A</v>
      </c>
      <c r="AT41" s="494" t="e">
        <f>VLOOKUP(AS41,Datos!$I$37:$J$61,2,FALSE)</f>
        <v>#N/A</v>
      </c>
      <c r="AU41" s="186"/>
      <c r="AV41" s="187"/>
      <c r="AW41" s="187"/>
      <c r="AX41" s="188"/>
      <c r="AY41" s="188"/>
      <c r="AZ41" s="188"/>
      <c r="BA41" s="188"/>
      <c r="BB41" s="185"/>
      <c r="BC41" s="145" t="e">
        <f>IF(AX41=Datos!$C$63,Datos!$C$73,IF(AX41=Datos!$C$64,Datos!$C$74,IF(AX41=Datos!$C$65,Datos!$C$75,"Revisar")))+IF(AY41=Datos!$D$63,Datos!$D$73,IF(AY41=Datos!$D$64,Datos!$D$74,"Revisar"))+IF(AZ41=Datos!$E$63,Datos!$E$73,IF(AZ41=Datos!$E$64,Datos!$E$74,"Revisar"))+IF(BB41=Datos!$G$63,Datos!$G$73,IF(BB41=Datos!$G$64,Datos!$G$74,IF(BB41=Datos!$G$65,Datos!$G$75,"Revisar")))</f>
        <v>#VALUE!</v>
      </c>
      <c r="BD41" s="145">
        <f>IF(AX41=Datos!$C$65,BC41,0)</f>
        <v>0</v>
      </c>
      <c r="BE41" s="145">
        <f>IF(OR(AX41=Datos!$C$63,AX41=Datos!$C$64),BC41,0)</f>
        <v>0</v>
      </c>
      <c r="BF41" s="447">
        <f>IF(ROUND(AO41-SUM(BE41:BE44),0)&lt;=0,1,ROUND(AO41-SUM(BE41:BE44),0))</f>
        <v>1</v>
      </c>
      <c r="BG41" s="491" t="str">
        <f>IF(E41="Corrupción",(IF(BF41=1,"Rara Vez",IF(BF41=2,"Improbable",IF(BF41=3,"Posible",IF(BF41=4,"Probable","Seguro"))))),IF(BF41=1,"Muy Baja",IF(BF41=2,"Baja",IF(BF41=3,"Media",IF(BF41=4,"Alta","Muy Alta")))))</f>
        <v>Muy Baja</v>
      </c>
      <c r="BH41" s="447" t="e">
        <f>ROUND(AQ41-SUM(BD41:BD44),0)</f>
        <v>#N/A</v>
      </c>
      <c r="BI41" s="447" t="e">
        <f>IF(BH41=1,"Insignificante",IF(BH41=2,"Menor",IF(BH41=3,"Moderado",IF(BH41=4,"Mayor","Catastrófico"))))</f>
        <v>#N/A</v>
      </c>
      <c r="BJ41" s="450" t="e">
        <f>_xlfn.NUMBERVALUE(CONCATENATE(BF41,BH41),"##")</f>
        <v>#N/A</v>
      </c>
      <c r="BK41" s="453" t="e">
        <f>+VLOOKUP(BJ41,Datos!$I$37:$J$65,2,FALSE)</f>
        <v>#N/A</v>
      </c>
      <c r="BL41" s="456"/>
      <c r="BM41" s="189"/>
      <c r="BN41" s="185"/>
      <c r="BO41" s="185"/>
      <c r="BP41" s="185"/>
      <c r="BQ41" s="190"/>
    </row>
    <row r="42" spans="1:69" ht="15.65" hidden="1" customHeight="1" x14ac:dyDescent="0.35">
      <c r="A42" s="476"/>
      <c r="B42" s="479"/>
      <c r="C42" s="457"/>
      <c r="D42" s="482"/>
      <c r="E42" s="457"/>
      <c r="F42" s="460"/>
      <c r="G42" s="460"/>
      <c r="H42" s="703"/>
      <c r="I42" s="703"/>
      <c r="J42" s="703"/>
      <c r="K42" s="706"/>
      <c r="L42" s="460"/>
      <c r="M42" s="700"/>
      <c r="N42" s="700"/>
      <c r="O42" s="700"/>
      <c r="P42" s="460"/>
      <c r="Q42" s="460"/>
      <c r="R42" s="460"/>
      <c r="S42" s="460"/>
      <c r="T42" s="460"/>
      <c r="U42" s="460"/>
      <c r="V42" s="460"/>
      <c r="W42" s="460"/>
      <c r="X42" s="460"/>
      <c r="Y42" s="460"/>
      <c r="Z42" s="460"/>
      <c r="AA42" s="460"/>
      <c r="AB42" s="460"/>
      <c r="AC42" s="460"/>
      <c r="AD42" s="460"/>
      <c r="AE42" s="460"/>
      <c r="AF42" s="460"/>
      <c r="AG42" s="460"/>
      <c r="AH42" s="460"/>
      <c r="AI42" s="463"/>
      <c r="AJ42" s="466"/>
      <c r="AK42" s="466"/>
      <c r="AL42" s="463"/>
      <c r="AM42" s="463"/>
      <c r="AN42" s="463"/>
      <c r="AO42" s="448"/>
      <c r="AP42" s="448"/>
      <c r="AQ42" s="448"/>
      <c r="AR42" s="468"/>
      <c r="AS42" s="470"/>
      <c r="AT42" s="473"/>
      <c r="AU42" s="192"/>
      <c r="AV42" s="193"/>
      <c r="AW42" s="193"/>
      <c r="AX42" s="194"/>
      <c r="AY42" s="194"/>
      <c r="AZ42" s="194"/>
      <c r="BA42" s="194"/>
      <c r="BB42" s="191"/>
      <c r="BC42" s="195" t="e">
        <f>IF(AX42=Datos!$C$63,Datos!$C$73,IF(AX42=Datos!$C$64,Datos!$C$74,IF(AX42=Datos!$C$65,Datos!$C$75,"Revisar")))+IF(AY42=Datos!$D$63,Datos!$D$73,IF(AY42=Datos!$D$64,Datos!$D$74,"Revisar"))+IF(AZ42=Datos!$E$63,Datos!$E$73,IF(AZ42=Datos!$E$64,Datos!$E$74,"Revisar"))+IF(BB42=Datos!$G$63,Datos!$G$73,IF(BB42=Datos!$G$64,Datos!$G$74,IF(BB42=Datos!$G$65,Datos!$G$75,"Revisar")))</f>
        <v>#VALUE!</v>
      </c>
      <c r="BD42" s="195">
        <f>IF(AX42=Datos!$C$65,BC42,0)</f>
        <v>0</v>
      </c>
      <c r="BE42" s="195">
        <f>IF(OR(AX42=Datos!$C$63,AX42=Datos!$C$64),BC42,0)</f>
        <v>0</v>
      </c>
      <c r="BF42" s="448"/>
      <c r="BG42" s="448"/>
      <c r="BH42" s="448"/>
      <c r="BI42" s="448"/>
      <c r="BJ42" s="451"/>
      <c r="BK42" s="454"/>
      <c r="BL42" s="457"/>
      <c r="BM42" s="196"/>
      <c r="BN42" s="191"/>
      <c r="BO42" s="191"/>
      <c r="BP42" s="191"/>
      <c r="BQ42" s="197"/>
    </row>
    <row r="43" spans="1:69" ht="43.5" hidden="1" customHeight="1" x14ac:dyDescent="0.35">
      <c r="A43" s="476"/>
      <c r="B43" s="479"/>
      <c r="C43" s="457"/>
      <c r="D43" s="482"/>
      <c r="E43" s="457"/>
      <c r="F43" s="460"/>
      <c r="G43" s="460"/>
      <c r="H43" s="703"/>
      <c r="I43" s="703"/>
      <c r="J43" s="703"/>
      <c r="K43" s="706"/>
      <c r="L43" s="460"/>
      <c r="M43" s="700"/>
      <c r="N43" s="700"/>
      <c r="O43" s="700"/>
      <c r="P43" s="460"/>
      <c r="Q43" s="460"/>
      <c r="R43" s="460"/>
      <c r="S43" s="460"/>
      <c r="T43" s="460"/>
      <c r="U43" s="460"/>
      <c r="V43" s="460"/>
      <c r="W43" s="460"/>
      <c r="X43" s="460"/>
      <c r="Y43" s="460"/>
      <c r="Z43" s="460"/>
      <c r="AA43" s="460"/>
      <c r="AB43" s="460"/>
      <c r="AC43" s="460"/>
      <c r="AD43" s="460"/>
      <c r="AE43" s="460"/>
      <c r="AF43" s="460"/>
      <c r="AG43" s="460"/>
      <c r="AH43" s="460"/>
      <c r="AI43" s="463"/>
      <c r="AJ43" s="466"/>
      <c r="AK43" s="466"/>
      <c r="AL43" s="463"/>
      <c r="AM43" s="463"/>
      <c r="AN43" s="463"/>
      <c r="AO43" s="448"/>
      <c r="AP43" s="448"/>
      <c r="AQ43" s="448"/>
      <c r="AR43" s="468"/>
      <c r="AS43" s="470"/>
      <c r="AT43" s="473"/>
      <c r="AU43" s="199"/>
      <c r="AV43" s="193"/>
      <c r="AW43" s="193"/>
      <c r="AX43" s="194"/>
      <c r="AY43" s="194"/>
      <c r="AZ43" s="194"/>
      <c r="BA43" s="194"/>
      <c r="BB43" s="191"/>
      <c r="BC43" s="195" t="e">
        <f>IF(AX43=Datos!$C$63,Datos!$C$73,IF(AX43=Datos!$C$64,Datos!$C$74,IF(AX43=Datos!$C$65,Datos!$C$75,"Revisar")))+IF(AY43=Datos!$D$63,Datos!$D$73,IF(AY43=Datos!$D$64,Datos!$D$74,"Revisar"))+IF(AZ43=Datos!$E$63,Datos!$E$73,IF(AZ43=Datos!$E$64,Datos!$E$74,"Revisar"))+IF(BB43=Datos!$G$63,Datos!$G$73,IF(BB43=Datos!$G$64,Datos!$G$74,IF(BB43=Datos!$G$65,Datos!$G$75,"Revisar")))</f>
        <v>#VALUE!</v>
      </c>
      <c r="BD43" s="195">
        <f>IF(AX43=Datos!$C$65,BC43,0)</f>
        <v>0</v>
      </c>
      <c r="BE43" s="195">
        <f>IF(OR(AX43=Datos!$C$63,AX43=Datos!$C$64),BC43,0)</f>
        <v>0</v>
      </c>
      <c r="BF43" s="448"/>
      <c r="BG43" s="448"/>
      <c r="BH43" s="448"/>
      <c r="BI43" s="448"/>
      <c r="BJ43" s="451"/>
      <c r="BK43" s="454"/>
      <c r="BL43" s="457"/>
      <c r="BM43" s="200"/>
      <c r="BN43" s="200"/>
      <c r="BO43" s="200"/>
      <c r="BP43" s="200"/>
      <c r="BQ43" s="201"/>
    </row>
    <row r="44" spans="1:69" ht="107.25" hidden="1" customHeight="1" thickBot="1" x14ac:dyDescent="0.4">
      <c r="A44" s="477"/>
      <c r="B44" s="480"/>
      <c r="C44" s="458"/>
      <c r="D44" s="483"/>
      <c r="E44" s="458"/>
      <c r="F44" s="461"/>
      <c r="G44" s="461"/>
      <c r="H44" s="704"/>
      <c r="I44" s="704"/>
      <c r="J44" s="704"/>
      <c r="K44" s="707"/>
      <c r="L44" s="461"/>
      <c r="M44" s="701"/>
      <c r="N44" s="701"/>
      <c r="O44" s="701"/>
      <c r="P44" s="461"/>
      <c r="Q44" s="461"/>
      <c r="R44" s="461"/>
      <c r="S44" s="461"/>
      <c r="T44" s="461"/>
      <c r="U44" s="461"/>
      <c r="V44" s="461"/>
      <c r="W44" s="461"/>
      <c r="X44" s="461"/>
      <c r="Y44" s="461"/>
      <c r="Z44" s="461"/>
      <c r="AA44" s="461"/>
      <c r="AB44" s="461"/>
      <c r="AC44" s="461"/>
      <c r="AD44" s="461"/>
      <c r="AE44" s="461"/>
      <c r="AF44" s="461"/>
      <c r="AG44" s="461"/>
      <c r="AH44" s="461"/>
      <c r="AI44" s="464"/>
      <c r="AJ44" s="467"/>
      <c r="AK44" s="467"/>
      <c r="AL44" s="464"/>
      <c r="AM44" s="464"/>
      <c r="AN44" s="464"/>
      <c r="AO44" s="449"/>
      <c r="AP44" s="449"/>
      <c r="AQ44" s="449"/>
      <c r="AR44" s="469"/>
      <c r="AS44" s="471"/>
      <c r="AT44" s="474"/>
      <c r="AU44" s="203"/>
      <c r="AV44" s="204"/>
      <c r="AW44" s="204"/>
      <c r="AX44" s="205"/>
      <c r="AY44" s="205"/>
      <c r="AZ44" s="205"/>
      <c r="BA44" s="205"/>
      <c r="BB44" s="202"/>
      <c r="BC44" s="206" t="e">
        <f>IF(AX44=Datos!$C$63,Datos!$C$73,IF(AX44=Datos!$C$64,Datos!$C$74,IF(AX44=Datos!$C$65,Datos!$C$75,"Revisar")))+IF(AY44=Datos!$D$63,Datos!$D$73,IF(AY44=Datos!$D$64,Datos!$D$74,"Revisar"))+IF(AZ44=Datos!$E$63,Datos!$E$73,IF(AZ44=Datos!$E$64,Datos!$E$74,"Revisar"))+IF(BB44=Datos!$G$63,Datos!$G$73,IF(BB44=Datos!$G$64,Datos!$G$74,IF(BB44=Datos!$G$65,Datos!$G$75,"Revisar")))</f>
        <v>#VALUE!</v>
      </c>
      <c r="BD44" s="206">
        <f>IF(AX44=Datos!$C$65,BC44,0)</f>
        <v>0</v>
      </c>
      <c r="BE44" s="206">
        <f>IF(OR(AX44=Datos!$C$63,AX44=Datos!$C$64),BC44,0)</f>
        <v>0</v>
      </c>
      <c r="BF44" s="449"/>
      <c r="BG44" s="449"/>
      <c r="BH44" s="449"/>
      <c r="BI44" s="449"/>
      <c r="BJ44" s="452"/>
      <c r="BK44" s="455"/>
      <c r="BL44" s="458"/>
      <c r="BM44" s="207"/>
      <c r="BN44" s="207"/>
      <c r="BO44" s="207"/>
      <c r="BP44" s="207"/>
      <c r="BQ44" s="208"/>
    </row>
    <row r="45" spans="1:69" s="138" customFormat="1" ht="15.65" hidden="1" customHeight="1" x14ac:dyDescent="0.3">
      <c r="A45" s="496"/>
      <c r="B45" s="497"/>
      <c r="C45" s="498"/>
      <c r="D45" s="499"/>
      <c r="E45" s="498"/>
      <c r="F45" s="495"/>
      <c r="G45" s="495"/>
      <c r="H45" s="500"/>
      <c r="I45" s="500"/>
      <c r="J45" s="500"/>
      <c r="K45" s="501" t="str">
        <f>CONCATENATE(H45," ",I45," ",J45)</f>
        <v xml:space="preserve">  </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89">
        <f>COUNTIF(P45:AH48,"Si")</f>
        <v>0</v>
      </c>
      <c r="AJ45" s="490">
        <f>IF((COUNTIF(O45:AH48,"Si"))&lt;=0,0,(IF((COUNTIF(O45:AH48,"Si"))&lt;=5,3,(IF(COUNTIF(O45:AH48,"Si")&lt;=11,4,5)))))</f>
        <v>0</v>
      </c>
      <c r="AK45" s="490">
        <f>IF((COUNTIF(O45:AH48,"Si"))&lt;=0,0,(IF((COUNTIF(O45:AH48,"Si"))&lt;=5,"MODERADO",(IF(COUNTIF(O45:AH48,"Si")&lt;=11,"ALTO","EXTREMO")))))</f>
        <v>0</v>
      </c>
      <c r="AL45" s="489"/>
      <c r="AM45" s="489"/>
      <c r="AN45" s="489" t="str">
        <f t="shared" ref="AN45" si="17">IF(AM45="Rara vez",1,(IF(AM45="Improbable",2,(IF(AM45="Posible",3,IF(AM45="Probable",4,IF(AM45="Seguro",5,"Revisar")))))))</f>
        <v>Revisar</v>
      </c>
      <c r="AO45" s="491">
        <f t="shared" ref="AO45" si="18">IF(E45="Corrupción",AN45,IF(AL45&lt;=2,1,IF(AL45&lt;=24,2,IF(AL45&lt;=500,3,IF(AL45&lt;=5000,4,IF(AL45&gt;5000,5,"Revisar"))))))</f>
        <v>1</v>
      </c>
      <c r="AP45" s="491" t="str">
        <f t="shared" ref="AP45" si="19">IF(E45="Corrupción",(IF(AO45=1,"Rara Vez",IF(AO45=2,"Improbable",IF(AO45=3,"Posible",IF(AO45=4,"Probable",IF(AO45=5,"Seguro","Revisar")))))),IF(AO45=1,"Muy Baja",IF(AO45=2,"Baja",IF(AO45=3,"Media",IF(AO45=4,"Alta","Muy Alta")))))</f>
        <v>Muy Baja</v>
      </c>
      <c r="AQ45" s="491" t="e">
        <f>IF(E45="Corrupción",AJ45,(ROUND(((VLOOKUP(M45,Datos!$B$25:$C$29,2,FALSE)*Datos!$B$32)+(VLOOKUP(N45,Datos!$B$25:$C$29,2,FALSE)*Datos!$C$32)+(VLOOKUP(O45,Datos!$B$25:$C$29,2,FALSE)*Datos!$D$32))*5,0)))</f>
        <v>#N/A</v>
      </c>
      <c r="AR45" s="492" t="e">
        <f>IF(AQ45=1,"Insignificante",IF(AQ45=2,"Menor",IF(AQ45=3,"Moderado",IF(AQ45=4,"Mayor","Catastrófico"))))</f>
        <v>#N/A</v>
      </c>
      <c r="AS45" s="493" t="e">
        <f>_xlfn.NUMBERVALUE(CONCATENATE(AO45,AQ45),"##")</f>
        <v>#N/A</v>
      </c>
      <c r="AT45" s="494" t="e">
        <f>VLOOKUP(AS45,Datos!$I$37:$J$61,2,FALSE)</f>
        <v>#N/A</v>
      </c>
      <c r="AU45" s="186"/>
      <c r="AV45" s="187"/>
      <c r="AW45" s="187"/>
      <c r="AX45" s="188"/>
      <c r="AY45" s="188"/>
      <c r="AZ45" s="188"/>
      <c r="BA45" s="188"/>
      <c r="BB45" s="185"/>
      <c r="BC45" s="145" t="e">
        <f>IF(AX45=Datos!$C$63,Datos!$C$73,IF(AX45=Datos!$C$64,Datos!$C$74,IF(AX45=Datos!$C$65,Datos!$C$75,"Revisar")))+IF(AY45=Datos!$D$63,Datos!$D$73,IF(AY45=Datos!$D$64,Datos!$D$74,"Revisar"))+IF(AZ45=Datos!$E$63,Datos!$E$73,IF(AZ45=Datos!$E$64,Datos!$E$74,"Revisar"))+IF(BB45=Datos!$G$63,Datos!$G$73,IF(BB45=Datos!$G$64,Datos!$G$74,IF(BB45=Datos!$G$65,Datos!$G$75,"Revisar")))</f>
        <v>#VALUE!</v>
      </c>
      <c r="BD45" s="145">
        <f>IF(AX45=Datos!$C$65,BC45,0)</f>
        <v>0</v>
      </c>
      <c r="BE45" s="145">
        <f>IF(OR(AX45=Datos!$C$63,AX45=Datos!$C$64),BC45,0)</f>
        <v>0</v>
      </c>
      <c r="BF45" s="447">
        <f>IF(ROUND(AO45-SUM(BE45:BE48),0)&lt;=0,1,ROUND(AO45-SUM(BE45:BE48),0))</f>
        <v>1</v>
      </c>
      <c r="BG45" s="491" t="str">
        <f>IF(E45="Corrupción",(IF(BF45=1,"Rara Vez",IF(BF45=2,"Improbable",IF(BF45=3,"Posible",IF(BF45=4,"Probable","Seguro"))))),IF(BF45=1,"Muy Baja",IF(BF45=2,"Baja",IF(BF45=3,"Media",IF(BF45=4,"Alta","Muy Alta")))))</f>
        <v>Muy Baja</v>
      </c>
      <c r="BH45" s="447" t="e">
        <f>ROUND(AQ45-SUM(BD45:BD48),0)</f>
        <v>#N/A</v>
      </c>
      <c r="BI45" s="447" t="e">
        <f>IF(BH45=1,"Insignificante",IF(BH45=2,"Menor",IF(BH45=3,"Moderado",IF(BH45=4,"Mayor","Catastrófico"))))</f>
        <v>#N/A</v>
      </c>
      <c r="BJ45" s="450" t="e">
        <f>_xlfn.NUMBERVALUE(CONCATENATE(BF45,BH45),"##")</f>
        <v>#N/A</v>
      </c>
      <c r="BK45" s="453" t="e">
        <f>+VLOOKUP(BJ45,Datos!$I$37:$J$65,2,FALSE)</f>
        <v>#N/A</v>
      </c>
      <c r="BL45" s="456"/>
      <c r="BM45" s="189"/>
      <c r="BN45" s="185"/>
      <c r="BO45" s="185"/>
      <c r="BP45" s="185"/>
      <c r="BQ45" s="190"/>
    </row>
    <row r="46" spans="1:69" ht="15.65" hidden="1" customHeight="1" x14ac:dyDescent="0.35">
      <c r="A46" s="476"/>
      <c r="B46" s="479"/>
      <c r="C46" s="457"/>
      <c r="D46" s="482"/>
      <c r="E46" s="457"/>
      <c r="F46" s="460"/>
      <c r="G46" s="460"/>
      <c r="H46" s="484"/>
      <c r="I46" s="484"/>
      <c r="J46" s="484"/>
      <c r="K46" s="487"/>
      <c r="L46" s="460"/>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3"/>
      <c r="AJ46" s="466"/>
      <c r="AK46" s="466"/>
      <c r="AL46" s="463"/>
      <c r="AM46" s="463"/>
      <c r="AN46" s="463"/>
      <c r="AO46" s="448"/>
      <c r="AP46" s="448"/>
      <c r="AQ46" s="448"/>
      <c r="AR46" s="468"/>
      <c r="AS46" s="470"/>
      <c r="AT46" s="473"/>
      <c r="AU46" s="192"/>
      <c r="AV46" s="193"/>
      <c r="AW46" s="193"/>
      <c r="AX46" s="194"/>
      <c r="AY46" s="194"/>
      <c r="AZ46" s="194"/>
      <c r="BA46" s="194"/>
      <c r="BB46" s="191"/>
      <c r="BC46" s="195" t="e">
        <f>IF(AX46=Datos!$C$63,Datos!$C$73,IF(AX46=Datos!$C$64,Datos!$C$74,IF(AX46=Datos!$C$65,Datos!$C$75,"Revisar")))+IF(AY46=Datos!$D$63,Datos!$D$73,IF(AY46=Datos!$D$64,Datos!$D$74,"Revisar"))+IF(AZ46=Datos!$E$63,Datos!$E$73,IF(AZ46=Datos!$E$64,Datos!$E$74,"Revisar"))+IF(BB46=Datos!$G$63,Datos!$G$73,IF(BB46=Datos!$G$64,Datos!$G$74,IF(BB46=Datos!$G$65,Datos!$G$75,"Revisar")))</f>
        <v>#VALUE!</v>
      </c>
      <c r="BD46" s="195">
        <f>IF(AX46=Datos!$C$65,BC46,0)</f>
        <v>0</v>
      </c>
      <c r="BE46" s="195">
        <f>IF(OR(AX46=Datos!$C$63,AX46=Datos!$C$64),BC46,0)</f>
        <v>0</v>
      </c>
      <c r="BF46" s="448"/>
      <c r="BG46" s="448"/>
      <c r="BH46" s="448"/>
      <c r="BI46" s="448"/>
      <c r="BJ46" s="451"/>
      <c r="BK46" s="454"/>
      <c r="BL46" s="457"/>
      <c r="BM46" s="196"/>
      <c r="BN46" s="191"/>
      <c r="BO46" s="191"/>
      <c r="BP46" s="191"/>
      <c r="BQ46" s="197"/>
    </row>
    <row r="47" spans="1:69" ht="43.5" hidden="1" customHeight="1" x14ac:dyDescent="0.35">
      <c r="A47" s="476"/>
      <c r="B47" s="479"/>
      <c r="C47" s="457"/>
      <c r="D47" s="482"/>
      <c r="E47" s="457"/>
      <c r="F47" s="460"/>
      <c r="G47" s="460"/>
      <c r="H47" s="484"/>
      <c r="I47" s="484"/>
      <c r="J47" s="484"/>
      <c r="K47" s="487"/>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3"/>
      <c r="AJ47" s="466"/>
      <c r="AK47" s="466"/>
      <c r="AL47" s="463"/>
      <c r="AM47" s="463"/>
      <c r="AN47" s="463"/>
      <c r="AO47" s="448"/>
      <c r="AP47" s="448"/>
      <c r="AQ47" s="448"/>
      <c r="AR47" s="468"/>
      <c r="AS47" s="470"/>
      <c r="AT47" s="473"/>
      <c r="AU47" s="199"/>
      <c r="AV47" s="193"/>
      <c r="AW47" s="193"/>
      <c r="AX47" s="194"/>
      <c r="AY47" s="194"/>
      <c r="AZ47" s="194"/>
      <c r="BA47" s="194"/>
      <c r="BB47" s="191"/>
      <c r="BC47" s="195" t="e">
        <f>IF(AX47=Datos!$C$63,Datos!$C$73,IF(AX47=Datos!$C$64,Datos!$C$74,IF(AX47=Datos!$C$65,Datos!$C$75,"Revisar")))+IF(AY47=Datos!$D$63,Datos!$D$73,IF(AY47=Datos!$D$64,Datos!$D$74,"Revisar"))+IF(AZ47=Datos!$E$63,Datos!$E$73,IF(AZ47=Datos!$E$64,Datos!$E$74,"Revisar"))+IF(BB47=Datos!$G$63,Datos!$G$73,IF(BB47=Datos!$G$64,Datos!$G$74,IF(BB47=Datos!$G$65,Datos!$G$75,"Revisar")))</f>
        <v>#VALUE!</v>
      </c>
      <c r="BD47" s="195">
        <f>IF(AX47=Datos!$C$65,BC47,0)</f>
        <v>0</v>
      </c>
      <c r="BE47" s="195">
        <f>IF(OR(AX47=Datos!$C$63,AX47=Datos!$C$64),BC47,0)</f>
        <v>0</v>
      </c>
      <c r="BF47" s="448"/>
      <c r="BG47" s="448"/>
      <c r="BH47" s="448"/>
      <c r="BI47" s="448"/>
      <c r="BJ47" s="451"/>
      <c r="BK47" s="454"/>
      <c r="BL47" s="457"/>
      <c r="BM47" s="200"/>
      <c r="BN47" s="200"/>
      <c r="BO47" s="200"/>
      <c r="BP47" s="200"/>
      <c r="BQ47" s="201"/>
    </row>
    <row r="48" spans="1:69" ht="43.5" hidden="1" customHeight="1" thickBot="1" x14ac:dyDescent="0.4">
      <c r="A48" s="477"/>
      <c r="B48" s="480"/>
      <c r="C48" s="458"/>
      <c r="D48" s="483"/>
      <c r="E48" s="458"/>
      <c r="F48" s="461"/>
      <c r="G48" s="461"/>
      <c r="H48" s="485"/>
      <c r="I48" s="485"/>
      <c r="J48" s="485"/>
      <c r="K48" s="488"/>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4"/>
      <c r="AJ48" s="467"/>
      <c r="AK48" s="467"/>
      <c r="AL48" s="464"/>
      <c r="AM48" s="464"/>
      <c r="AN48" s="464"/>
      <c r="AO48" s="449"/>
      <c r="AP48" s="449"/>
      <c r="AQ48" s="449"/>
      <c r="AR48" s="469"/>
      <c r="AS48" s="471"/>
      <c r="AT48" s="474"/>
      <c r="AU48" s="203"/>
      <c r="AV48" s="204"/>
      <c r="AW48" s="204"/>
      <c r="AX48" s="205"/>
      <c r="AY48" s="205"/>
      <c r="AZ48" s="205"/>
      <c r="BA48" s="205"/>
      <c r="BB48" s="202"/>
      <c r="BC48" s="206" t="e">
        <f>IF(AX48=Datos!$C$63,Datos!$C$73,IF(AX48=Datos!$C$64,Datos!$C$74,IF(AX48=Datos!$C$65,Datos!$C$75,"Revisar")))+IF(AY48=Datos!$D$63,Datos!$D$73,IF(AY48=Datos!$D$64,Datos!$D$74,"Revisar"))+IF(AZ48=Datos!$E$63,Datos!$E$73,IF(AZ48=Datos!$E$64,Datos!$E$74,"Revisar"))+IF(BB48=Datos!$G$63,Datos!$G$73,IF(BB48=Datos!$G$64,Datos!$G$74,IF(BB48=Datos!$G$65,Datos!$G$75,"Revisar")))</f>
        <v>#VALUE!</v>
      </c>
      <c r="BD48" s="206">
        <f>IF(AX48=Datos!$C$65,BC48,0)</f>
        <v>0</v>
      </c>
      <c r="BE48" s="206">
        <f>IF(OR(AX48=Datos!$C$63,AX48=Datos!$C$64),BC48,0)</f>
        <v>0</v>
      </c>
      <c r="BF48" s="449"/>
      <c r="BG48" s="449"/>
      <c r="BH48" s="449"/>
      <c r="BI48" s="449"/>
      <c r="BJ48" s="452"/>
      <c r="BK48" s="455"/>
      <c r="BL48" s="458"/>
      <c r="BM48" s="207"/>
      <c r="BN48" s="207"/>
      <c r="BO48" s="207"/>
      <c r="BP48" s="207"/>
      <c r="BQ48" s="208"/>
    </row>
    <row r="49" spans="1:69" s="138" customFormat="1" ht="15.65" hidden="1" customHeight="1" x14ac:dyDescent="0.3">
      <c r="A49" s="496"/>
      <c r="B49" s="497"/>
      <c r="C49" s="498"/>
      <c r="D49" s="499"/>
      <c r="E49" s="498"/>
      <c r="F49" s="495"/>
      <c r="G49" s="495"/>
      <c r="H49" s="500"/>
      <c r="I49" s="500"/>
      <c r="J49" s="500"/>
      <c r="K49" s="501" t="str">
        <f>CONCATENATE(H49," ",I49," ",J49)</f>
        <v xml:space="preserve">  </v>
      </c>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89">
        <f>COUNTIF(P49:AH52,"Si")</f>
        <v>0</v>
      </c>
      <c r="AJ49" s="490">
        <f>IF((COUNTIF(O49:AH52,"Si"))&lt;=0,0,(IF((COUNTIF(O49:AH52,"Si"))&lt;=5,3,(IF(COUNTIF(O49:AH52,"Si")&lt;=11,4,5)))))</f>
        <v>0</v>
      </c>
      <c r="AK49" s="490">
        <f>IF((COUNTIF(O49:AH52,"Si"))&lt;=0,0,(IF((COUNTIF(O49:AH52,"Si"))&lt;=5,"MODERADO",(IF(COUNTIF(O49:AH52,"Si")&lt;=11,"ALTO","EXTREMO")))))</f>
        <v>0</v>
      </c>
      <c r="AL49" s="489"/>
      <c r="AM49" s="489"/>
      <c r="AN49" s="489" t="str">
        <f t="shared" ref="AN49" si="20">IF(AM49="Rara vez",1,(IF(AM49="Improbable",2,(IF(AM49="Posible",3,IF(AM49="Probable",4,IF(AM49="Seguro",5,"Revisar")))))))</f>
        <v>Revisar</v>
      </c>
      <c r="AO49" s="491">
        <f t="shared" ref="AO49" si="21">IF(E49="Corrupción",AN49,IF(AL49&lt;=2,1,IF(AL49&lt;=24,2,IF(AL49&lt;=500,3,IF(AL49&lt;=5000,4,IF(AL49&gt;5000,5,"Revisar"))))))</f>
        <v>1</v>
      </c>
      <c r="AP49" s="491" t="str">
        <f t="shared" ref="AP49" si="22">IF(E49="Corrupción",(IF(AO49=1,"Rara Vez",IF(AO49=2,"Improbable",IF(AO49=3,"Posible",IF(AO49=4,"Probable",IF(AO49=5,"Seguro","Revisar")))))),IF(AO49=1,"Muy Baja",IF(AO49=2,"Baja",IF(AO49=3,"Media",IF(AO49=4,"Alta","Muy Alta")))))</f>
        <v>Muy Baja</v>
      </c>
      <c r="AQ49" s="491" t="e">
        <f>IF(E49="Corrupción",AJ49,(ROUND(((VLOOKUP(M49,Datos!$B$25:$C$29,2,FALSE)*Datos!$B$32)+(VLOOKUP(N49,Datos!$B$25:$C$29,2,FALSE)*Datos!$C$32)+(VLOOKUP(O49,Datos!$B$25:$C$29,2,FALSE)*Datos!$D$32))*5,0)))</f>
        <v>#N/A</v>
      </c>
      <c r="AR49" s="492" t="e">
        <f>IF(AQ49=1,"Insignificante",IF(AQ49=2,"Menor",IF(AQ49=3,"Moderado",IF(AQ49=4,"Mayor","Catastrófico"))))</f>
        <v>#N/A</v>
      </c>
      <c r="AS49" s="493" t="e">
        <f>_xlfn.NUMBERVALUE(CONCATENATE(AO49,AQ49),"##")</f>
        <v>#N/A</v>
      </c>
      <c r="AT49" s="494" t="e">
        <f>VLOOKUP(AS49,Datos!$I$37:$J$61,2,FALSE)</f>
        <v>#N/A</v>
      </c>
      <c r="AU49" s="186"/>
      <c r="AV49" s="187"/>
      <c r="AW49" s="187"/>
      <c r="AX49" s="188"/>
      <c r="AY49" s="188"/>
      <c r="AZ49" s="188"/>
      <c r="BA49" s="188"/>
      <c r="BB49" s="185"/>
      <c r="BC49" s="145" t="e">
        <f>IF(AX49=Datos!$C$63,Datos!$C$73,IF(AX49=Datos!$C$64,Datos!$C$74,IF(AX49=Datos!$C$65,Datos!$C$75,"Revisar")))+IF(AY49=Datos!$D$63,Datos!$D$73,IF(AY49=Datos!$D$64,Datos!$D$74,"Revisar"))+IF(AZ49=Datos!$E$63,Datos!$E$73,IF(AZ49=Datos!$E$64,Datos!$E$74,"Revisar"))+IF(BB49=Datos!$G$63,Datos!$G$73,IF(BB49=Datos!$G$64,Datos!$G$74,IF(BB49=Datos!$G$65,Datos!$G$75,"Revisar")))</f>
        <v>#VALUE!</v>
      </c>
      <c r="BD49" s="145">
        <f>IF(AX49=Datos!$C$65,BC49,0)</f>
        <v>0</v>
      </c>
      <c r="BE49" s="145">
        <f>IF(OR(AX49=Datos!$C$63,AX49=Datos!$C$64),BC49,0)</f>
        <v>0</v>
      </c>
      <c r="BF49" s="447">
        <f>IF(ROUND(AO49-SUM(BE49:BE52),0)&lt;=0,1,ROUND(AO49-SUM(BE49:BE52),0))</f>
        <v>1</v>
      </c>
      <c r="BG49" s="491" t="str">
        <f>IF(E49="Corrupción",(IF(BF49=1,"Rara Vez",IF(BF49=2,"Improbable",IF(BF49=3,"Posible",IF(BF49=4,"Probable","Seguro"))))),IF(BF49=1,"Muy Baja",IF(BF49=2,"Baja",IF(BF49=3,"Media",IF(BF49=4,"Alta","Muy Alta")))))</f>
        <v>Muy Baja</v>
      </c>
      <c r="BH49" s="447" t="e">
        <f>ROUND(AQ49-SUM(BD49:BD52),0)</f>
        <v>#N/A</v>
      </c>
      <c r="BI49" s="447" t="e">
        <f>IF(BH49=1,"Insignificante",IF(BH49=2,"Menor",IF(BH49=3,"Moderado",IF(BH49=4,"Mayor","Catastrófico"))))</f>
        <v>#N/A</v>
      </c>
      <c r="BJ49" s="450" t="e">
        <f>_xlfn.NUMBERVALUE(CONCATENATE(BF49,BH49),"##")</f>
        <v>#N/A</v>
      </c>
      <c r="BK49" s="453" t="e">
        <f>+VLOOKUP(BJ49,Datos!$I$37:$J$65,2,FALSE)</f>
        <v>#N/A</v>
      </c>
      <c r="BL49" s="456"/>
      <c r="BM49" s="189"/>
      <c r="BN49" s="185"/>
      <c r="BO49" s="185"/>
      <c r="BP49" s="185"/>
      <c r="BQ49" s="190"/>
    </row>
    <row r="50" spans="1:69" ht="15.65" hidden="1" customHeight="1" x14ac:dyDescent="0.35">
      <c r="A50" s="476"/>
      <c r="B50" s="479"/>
      <c r="C50" s="457"/>
      <c r="D50" s="482"/>
      <c r="E50" s="457"/>
      <c r="F50" s="460"/>
      <c r="G50" s="460"/>
      <c r="H50" s="484"/>
      <c r="I50" s="484"/>
      <c r="J50" s="484"/>
      <c r="K50" s="487"/>
      <c r="L50" s="460"/>
      <c r="M50" s="460"/>
      <c r="N50" s="460"/>
      <c r="O50" s="460"/>
      <c r="P50" s="460"/>
      <c r="Q50" s="460"/>
      <c r="R50" s="460"/>
      <c r="S50" s="460"/>
      <c r="T50" s="460"/>
      <c r="U50" s="460"/>
      <c r="V50" s="460"/>
      <c r="W50" s="460"/>
      <c r="X50" s="460"/>
      <c r="Y50" s="460"/>
      <c r="Z50" s="460"/>
      <c r="AA50" s="460"/>
      <c r="AB50" s="460"/>
      <c r="AC50" s="460"/>
      <c r="AD50" s="460"/>
      <c r="AE50" s="460"/>
      <c r="AF50" s="460"/>
      <c r="AG50" s="460"/>
      <c r="AH50" s="460"/>
      <c r="AI50" s="463"/>
      <c r="AJ50" s="466"/>
      <c r="AK50" s="466"/>
      <c r="AL50" s="463"/>
      <c r="AM50" s="463"/>
      <c r="AN50" s="463"/>
      <c r="AO50" s="448"/>
      <c r="AP50" s="448"/>
      <c r="AQ50" s="448"/>
      <c r="AR50" s="468"/>
      <c r="AS50" s="470"/>
      <c r="AT50" s="473"/>
      <c r="AU50" s="192"/>
      <c r="AV50" s="193"/>
      <c r="AW50" s="193"/>
      <c r="AX50" s="194"/>
      <c r="AY50" s="194"/>
      <c r="AZ50" s="194"/>
      <c r="BA50" s="194"/>
      <c r="BB50" s="191"/>
      <c r="BC50" s="195" t="e">
        <f>IF(AX50=Datos!$C$63,Datos!$C$73,IF(AX50=Datos!$C$64,Datos!$C$74,IF(AX50=Datos!$C$65,Datos!$C$75,"Revisar")))+IF(AY50=Datos!$D$63,Datos!$D$73,IF(AY50=Datos!$D$64,Datos!$D$74,"Revisar"))+IF(AZ50=Datos!$E$63,Datos!$E$73,IF(AZ50=Datos!$E$64,Datos!$E$74,"Revisar"))+IF(BB50=Datos!$G$63,Datos!$G$73,IF(BB50=Datos!$G$64,Datos!$G$74,IF(BB50=Datos!$G$65,Datos!$G$75,"Revisar")))</f>
        <v>#VALUE!</v>
      </c>
      <c r="BD50" s="195">
        <f>IF(AX50=Datos!$C$65,BC50,0)</f>
        <v>0</v>
      </c>
      <c r="BE50" s="195">
        <f>IF(OR(AX50=Datos!$C$63,AX50=Datos!$C$64),BC50,0)</f>
        <v>0</v>
      </c>
      <c r="BF50" s="448"/>
      <c r="BG50" s="448"/>
      <c r="BH50" s="448"/>
      <c r="BI50" s="448"/>
      <c r="BJ50" s="451"/>
      <c r="BK50" s="454"/>
      <c r="BL50" s="457"/>
      <c r="BM50" s="196"/>
      <c r="BN50" s="191"/>
      <c r="BO50" s="191"/>
      <c r="BP50" s="191"/>
      <c r="BQ50" s="197"/>
    </row>
    <row r="51" spans="1:69" ht="43.5" hidden="1" customHeight="1" x14ac:dyDescent="0.35">
      <c r="A51" s="476"/>
      <c r="B51" s="479"/>
      <c r="C51" s="457"/>
      <c r="D51" s="482"/>
      <c r="E51" s="457"/>
      <c r="F51" s="460"/>
      <c r="G51" s="460"/>
      <c r="H51" s="484"/>
      <c r="I51" s="484"/>
      <c r="J51" s="484"/>
      <c r="K51" s="487"/>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3"/>
      <c r="AJ51" s="466"/>
      <c r="AK51" s="466"/>
      <c r="AL51" s="463"/>
      <c r="AM51" s="463"/>
      <c r="AN51" s="463"/>
      <c r="AO51" s="448"/>
      <c r="AP51" s="448"/>
      <c r="AQ51" s="448"/>
      <c r="AR51" s="468"/>
      <c r="AS51" s="470"/>
      <c r="AT51" s="473"/>
      <c r="AU51" s="199"/>
      <c r="AV51" s="193"/>
      <c r="AW51" s="193"/>
      <c r="AX51" s="194"/>
      <c r="AY51" s="194"/>
      <c r="AZ51" s="194"/>
      <c r="BA51" s="194"/>
      <c r="BB51" s="191"/>
      <c r="BC51" s="195" t="e">
        <f>IF(AX51=Datos!$C$63,Datos!$C$73,IF(AX51=Datos!$C$64,Datos!$C$74,IF(AX51=Datos!$C$65,Datos!$C$75,"Revisar")))+IF(AY51=Datos!$D$63,Datos!$D$73,IF(AY51=Datos!$D$64,Datos!$D$74,"Revisar"))+IF(AZ51=Datos!$E$63,Datos!$E$73,IF(AZ51=Datos!$E$64,Datos!$E$74,"Revisar"))+IF(BB51=Datos!$G$63,Datos!$G$73,IF(BB51=Datos!$G$64,Datos!$G$74,IF(BB51=Datos!$G$65,Datos!$G$75,"Revisar")))</f>
        <v>#VALUE!</v>
      </c>
      <c r="BD51" s="195">
        <f>IF(AX51=Datos!$C$65,BC51,0)</f>
        <v>0</v>
      </c>
      <c r="BE51" s="195">
        <f>IF(OR(AX51=Datos!$C$63,AX51=Datos!$C$64),BC51,0)</f>
        <v>0</v>
      </c>
      <c r="BF51" s="448"/>
      <c r="BG51" s="448"/>
      <c r="BH51" s="448"/>
      <c r="BI51" s="448"/>
      <c r="BJ51" s="451"/>
      <c r="BK51" s="454"/>
      <c r="BL51" s="457"/>
      <c r="BM51" s="200"/>
      <c r="BN51" s="200"/>
      <c r="BO51" s="200"/>
      <c r="BP51" s="200"/>
      <c r="BQ51" s="201"/>
    </row>
    <row r="52" spans="1:69" ht="43.5" hidden="1" customHeight="1" thickBot="1" x14ac:dyDescent="0.4">
      <c r="A52" s="477"/>
      <c r="B52" s="480"/>
      <c r="C52" s="458"/>
      <c r="D52" s="483"/>
      <c r="E52" s="458"/>
      <c r="F52" s="461"/>
      <c r="G52" s="461"/>
      <c r="H52" s="485"/>
      <c r="I52" s="485"/>
      <c r="J52" s="485"/>
      <c r="K52" s="488"/>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4"/>
      <c r="AJ52" s="467"/>
      <c r="AK52" s="467"/>
      <c r="AL52" s="464"/>
      <c r="AM52" s="464"/>
      <c r="AN52" s="464"/>
      <c r="AO52" s="449"/>
      <c r="AP52" s="449"/>
      <c r="AQ52" s="449"/>
      <c r="AR52" s="469"/>
      <c r="AS52" s="471"/>
      <c r="AT52" s="474"/>
      <c r="AU52" s="203"/>
      <c r="AV52" s="204"/>
      <c r="AW52" s="204"/>
      <c r="AX52" s="205"/>
      <c r="AY52" s="205"/>
      <c r="AZ52" s="205"/>
      <c r="BA52" s="205"/>
      <c r="BB52" s="202"/>
      <c r="BC52" s="206" t="e">
        <f>IF(AX52=Datos!$C$63,Datos!$C$73,IF(AX52=Datos!$C$64,Datos!$C$74,IF(AX52=Datos!$C$65,Datos!$C$75,"Revisar")))+IF(AY52=Datos!$D$63,Datos!$D$73,IF(AY52=Datos!$D$64,Datos!$D$74,"Revisar"))+IF(AZ52=Datos!$E$63,Datos!$E$73,IF(AZ52=Datos!$E$64,Datos!$E$74,"Revisar"))+IF(BB52=Datos!$G$63,Datos!$G$73,IF(BB52=Datos!$G$64,Datos!$G$74,IF(BB52=Datos!$G$65,Datos!$G$75,"Revisar")))</f>
        <v>#VALUE!</v>
      </c>
      <c r="BD52" s="206">
        <f>IF(AX52=Datos!$C$65,BC52,0)</f>
        <v>0</v>
      </c>
      <c r="BE52" s="206">
        <f>IF(OR(AX52=Datos!$C$63,AX52=Datos!$C$64),BC52,0)</f>
        <v>0</v>
      </c>
      <c r="BF52" s="449"/>
      <c r="BG52" s="449"/>
      <c r="BH52" s="449"/>
      <c r="BI52" s="449"/>
      <c r="BJ52" s="452"/>
      <c r="BK52" s="455"/>
      <c r="BL52" s="458"/>
      <c r="BM52" s="207"/>
      <c r="BN52" s="207"/>
      <c r="BO52" s="207"/>
      <c r="BP52" s="207"/>
      <c r="BQ52" s="208"/>
    </row>
    <row r="55" spans="1:69" ht="15" hidden="1" customHeight="1" x14ac:dyDescent="0.35"/>
    <row r="59" spans="1:69" ht="15" hidden="1" customHeight="1" x14ac:dyDescent="0.35"/>
    <row r="63" spans="1:69" ht="15" hidden="1" customHeight="1" x14ac:dyDescent="0.35"/>
    <row r="67" ht="15" hidden="1" customHeight="1" x14ac:dyDescent="0.35"/>
    <row r="71" ht="15" hidden="1" customHeight="1" x14ac:dyDescent="0.35"/>
    <row r="75" ht="15" hidden="1" customHeight="1" x14ac:dyDescent="0.35"/>
    <row r="79" ht="15" hidden="1" customHeight="1" x14ac:dyDescent="0.35"/>
    <row r="83" ht="15" hidden="1" customHeight="1" x14ac:dyDescent="0.35"/>
    <row r="87" ht="15" hidden="1" customHeight="1" x14ac:dyDescent="0.35"/>
    <row r="91" ht="15" hidden="1" customHeight="1" x14ac:dyDescent="0.35"/>
    <row r="95" ht="15" hidden="1" customHeight="1" x14ac:dyDescent="0.35"/>
    <row r="99" ht="15" hidden="1" customHeight="1" x14ac:dyDescent="0.35"/>
    <row r="103" ht="15" hidden="1" customHeight="1" x14ac:dyDescent="0.35"/>
    <row r="107" ht="15" hidden="1" customHeight="1" x14ac:dyDescent="0.35"/>
    <row r="111" ht="15" hidden="1" customHeight="1" x14ac:dyDescent="0.35"/>
    <row r="115" ht="15" hidden="1" customHeight="1" x14ac:dyDescent="0.35"/>
    <row r="119" ht="15" hidden="1" customHeight="1" x14ac:dyDescent="0.35"/>
    <row r="123" ht="15" hidden="1" customHeight="1" x14ac:dyDescent="0.35"/>
    <row r="127" ht="15" hidden="1" customHeight="1" x14ac:dyDescent="0.35"/>
    <row r="131" ht="15" hidden="1" customHeight="1" x14ac:dyDescent="0.35"/>
    <row r="135" ht="15" hidden="1" customHeight="1" x14ac:dyDescent="0.35"/>
  </sheetData>
  <sheetProtection algorithmName="SHA-512" hashValue="E0iv1cyliz5DzVotdtGzX25p0BrkIXYTd0iljLc4pNVo+2MZfepQfep8tW7MQ0WOgOYJmL4+XNzC0wpdxV+qjg==" saltValue="vyJ7r2KMqKlBTpqwrPVAdg==" spinCount="100000" sheet="1" formatCells="0" formatColumns="0" formatRows="0"/>
  <mergeCells count="499">
    <mergeCell ref="C9:D9"/>
    <mergeCell ref="E9:F9"/>
    <mergeCell ref="G9:H9"/>
    <mergeCell ref="B11:L11"/>
    <mergeCell ref="A13:AH13"/>
    <mergeCell ref="AL13:AT13"/>
    <mergeCell ref="B5:H5"/>
    <mergeCell ref="C6:H6"/>
    <mergeCell ref="C7:H7"/>
    <mergeCell ref="C8:D8"/>
    <mergeCell ref="E8:F8"/>
    <mergeCell ref="G8:H8"/>
    <mergeCell ref="AU13:BB14"/>
    <mergeCell ref="BF13:BL14"/>
    <mergeCell ref="BM13:BQ14"/>
    <mergeCell ref="M14:O14"/>
    <mergeCell ref="P14:AK14"/>
    <mergeCell ref="AI15:AK15"/>
    <mergeCell ref="AO15:AP15"/>
    <mergeCell ref="AQ15:AR15"/>
    <mergeCell ref="BF15:BG15"/>
    <mergeCell ref="BH15:BI15"/>
    <mergeCell ref="G17:G20"/>
    <mergeCell ref="H17:H20"/>
    <mergeCell ref="I17:I20"/>
    <mergeCell ref="J17:J20"/>
    <mergeCell ref="K17:K20"/>
    <mergeCell ref="L17:L20"/>
    <mergeCell ref="A17:A20"/>
    <mergeCell ref="B17:B20"/>
    <mergeCell ref="C17:C20"/>
    <mergeCell ref="D17:D20"/>
    <mergeCell ref="E17:E20"/>
    <mergeCell ref="F17:F20"/>
    <mergeCell ref="S17:S20"/>
    <mergeCell ref="T17:T20"/>
    <mergeCell ref="U17:U20"/>
    <mergeCell ref="V17:V20"/>
    <mergeCell ref="W17:W20"/>
    <mergeCell ref="X17:X20"/>
    <mergeCell ref="M17:M20"/>
    <mergeCell ref="N17:N20"/>
    <mergeCell ref="O17:O20"/>
    <mergeCell ref="P17:P20"/>
    <mergeCell ref="Q17:Q20"/>
    <mergeCell ref="R17:R20"/>
    <mergeCell ref="AG17:AG20"/>
    <mergeCell ref="AH17:AH20"/>
    <mergeCell ref="AI17:AI20"/>
    <mergeCell ref="AJ17:AJ20"/>
    <mergeCell ref="Y17:Y20"/>
    <mergeCell ref="Z17:Z20"/>
    <mergeCell ref="AA17:AA20"/>
    <mergeCell ref="AB17:AB20"/>
    <mergeCell ref="AC17:AC20"/>
    <mergeCell ref="AD17:AD20"/>
    <mergeCell ref="BH17:BH20"/>
    <mergeCell ref="BI17:BI20"/>
    <mergeCell ref="BJ17:BJ20"/>
    <mergeCell ref="BK17:BK20"/>
    <mergeCell ref="BL17:BL20"/>
    <mergeCell ref="A21:A24"/>
    <mergeCell ref="B21:B24"/>
    <mergeCell ref="C21:C24"/>
    <mergeCell ref="D21:D24"/>
    <mergeCell ref="E21:E24"/>
    <mergeCell ref="AQ17:AQ20"/>
    <mergeCell ref="AR17:AR20"/>
    <mergeCell ref="AS17:AS20"/>
    <mergeCell ref="AT17:AT20"/>
    <mergeCell ref="BF17:BF20"/>
    <mergeCell ref="BG17:BG20"/>
    <mergeCell ref="AK17:AK20"/>
    <mergeCell ref="AL17:AL20"/>
    <mergeCell ref="AM17:AM20"/>
    <mergeCell ref="AN17:AN20"/>
    <mergeCell ref="AO17:AO20"/>
    <mergeCell ref="AP17:AP20"/>
    <mergeCell ref="AE17:AE20"/>
    <mergeCell ref="AF17:AF20"/>
    <mergeCell ref="L21:L24"/>
    <mergeCell ref="M21:M24"/>
    <mergeCell ref="N21:N24"/>
    <mergeCell ref="O21:O24"/>
    <mergeCell ref="P21:P24"/>
    <mergeCell ref="Q21:Q24"/>
    <mergeCell ref="F21:F24"/>
    <mergeCell ref="G21:G24"/>
    <mergeCell ref="H21:H24"/>
    <mergeCell ref="I21:I24"/>
    <mergeCell ref="J21:J24"/>
    <mergeCell ref="K21:K24"/>
    <mergeCell ref="X21:X24"/>
    <mergeCell ref="Y21:Y24"/>
    <mergeCell ref="Z21:Z24"/>
    <mergeCell ref="AA21:AA24"/>
    <mergeCell ref="AB21:AB24"/>
    <mergeCell ref="AC21:AC24"/>
    <mergeCell ref="R21:R24"/>
    <mergeCell ref="S21:S24"/>
    <mergeCell ref="T21:T24"/>
    <mergeCell ref="U21:U24"/>
    <mergeCell ref="V21:V24"/>
    <mergeCell ref="W21:W24"/>
    <mergeCell ref="AJ21:AJ24"/>
    <mergeCell ref="AK21:AK24"/>
    <mergeCell ref="AL21:AL24"/>
    <mergeCell ref="AM21:AM24"/>
    <mergeCell ref="AN21:AN24"/>
    <mergeCell ref="AO21:AO24"/>
    <mergeCell ref="AD21:AD24"/>
    <mergeCell ref="AE21:AE24"/>
    <mergeCell ref="AF21:AF24"/>
    <mergeCell ref="AG21:AG24"/>
    <mergeCell ref="AH21:AH24"/>
    <mergeCell ref="AI21:AI24"/>
    <mergeCell ref="BG21:BG24"/>
    <mergeCell ref="BH21:BH24"/>
    <mergeCell ref="BI21:BI24"/>
    <mergeCell ref="BJ21:BJ24"/>
    <mergeCell ref="BK21:BK24"/>
    <mergeCell ref="BL21:BL24"/>
    <mergeCell ref="AP21:AP24"/>
    <mergeCell ref="AQ21:AQ24"/>
    <mergeCell ref="AR21:AR24"/>
    <mergeCell ref="AS21:AS24"/>
    <mergeCell ref="AT21:AT24"/>
    <mergeCell ref="BF21:BF24"/>
    <mergeCell ref="G25:G28"/>
    <mergeCell ref="H25:H28"/>
    <mergeCell ref="I25:I28"/>
    <mergeCell ref="J25:J28"/>
    <mergeCell ref="K25:K28"/>
    <mergeCell ref="L25:L28"/>
    <mergeCell ref="A25:A28"/>
    <mergeCell ref="B25:B28"/>
    <mergeCell ref="C25:C28"/>
    <mergeCell ref="D25:D28"/>
    <mergeCell ref="E25:E28"/>
    <mergeCell ref="F25:F28"/>
    <mergeCell ref="S25:S28"/>
    <mergeCell ref="T25:T28"/>
    <mergeCell ref="U25:U28"/>
    <mergeCell ref="V25:V28"/>
    <mergeCell ref="W25:W28"/>
    <mergeCell ref="X25:X28"/>
    <mergeCell ref="M25:M28"/>
    <mergeCell ref="N25:N28"/>
    <mergeCell ref="O25:O28"/>
    <mergeCell ref="P25:P28"/>
    <mergeCell ref="Q25:Q28"/>
    <mergeCell ref="R25:R28"/>
    <mergeCell ref="AG25:AG28"/>
    <mergeCell ref="AH25:AH28"/>
    <mergeCell ref="AI25:AI28"/>
    <mergeCell ref="AJ25:AJ28"/>
    <mergeCell ref="Y25:Y28"/>
    <mergeCell ref="Z25:Z28"/>
    <mergeCell ref="AA25:AA28"/>
    <mergeCell ref="AB25:AB28"/>
    <mergeCell ref="AC25:AC28"/>
    <mergeCell ref="AD25:AD28"/>
    <mergeCell ref="BH25:BH28"/>
    <mergeCell ref="BI25:BI28"/>
    <mergeCell ref="BJ25:BJ28"/>
    <mergeCell ref="BK25:BK28"/>
    <mergeCell ref="BL25:BL28"/>
    <mergeCell ref="A29:A32"/>
    <mergeCell ref="B29:B32"/>
    <mergeCell ref="C29:C32"/>
    <mergeCell ref="D29:D32"/>
    <mergeCell ref="E29:E32"/>
    <mergeCell ref="AQ25:AQ28"/>
    <mergeCell ref="AR25:AR28"/>
    <mergeCell ref="AS25:AS28"/>
    <mergeCell ref="AT25:AT28"/>
    <mergeCell ref="BF25:BF28"/>
    <mergeCell ref="BG25:BG28"/>
    <mergeCell ref="AK25:AK28"/>
    <mergeCell ref="AL25:AL28"/>
    <mergeCell ref="AM25:AM28"/>
    <mergeCell ref="AN25:AN28"/>
    <mergeCell ref="AO25:AO28"/>
    <mergeCell ref="AP25:AP28"/>
    <mergeCell ref="AE25:AE28"/>
    <mergeCell ref="AF25:AF28"/>
    <mergeCell ref="L29:L32"/>
    <mergeCell ref="M29:M32"/>
    <mergeCell ref="N29:N32"/>
    <mergeCell ref="O29:O32"/>
    <mergeCell ref="P29:P32"/>
    <mergeCell ref="Q29:Q32"/>
    <mergeCell ref="F29:F32"/>
    <mergeCell ref="G29:G32"/>
    <mergeCell ref="H29:H32"/>
    <mergeCell ref="I29:I32"/>
    <mergeCell ref="J29:J32"/>
    <mergeCell ref="K29:K32"/>
    <mergeCell ref="X29:X32"/>
    <mergeCell ref="Y29:Y32"/>
    <mergeCell ref="Z29:Z32"/>
    <mergeCell ref="AA29:AA32"/>
    <mergeCell ref="AB29:AB32"/>
    <mergeCell ref="AC29:AC32"/>
    <mergeCell ref="R29:R32"/>
    <mergeCell ref="S29:S32"/>
    <mergeCell ref="T29:T32"/>
    <mergeCell ref="U29:U32"/>
    <mergeCell ref="V29:V32"/>
    <mergeCell ref="W29:W32"/>
    <mergeCell ref="AJ29:AJ32"/>
    <mergeCell ref="AK29:AK32"/>
    <mergeCell ref="AL29:AL32"/>
    <mergeCell ref="AM29:AM32"/>
    <mergeCell ref="AN29:AN32"/>
    <mergeCell ref="AO29:AO32"/>
    <mergeCell ref="AD29:AD32"/>
    <mergeCell ref="AE29:AE32"/>
    <mergeCell ref="AF29:AF32"/>
    <mergeCell ref="AG29:AG32"/>
    <mergeCell ref="AH29:AH32"/>
    <mergeCell ref="AI29:AI32"/>
    <mergeCell ref="BG29:BG32"/>
    <mergeCell ref="BH29:BH32"/>
    <mergeCell ref="BI29:BI32"/>
    <mergeCell ref="BJ29:BJ32"/>
    <mergeCell ref="BK29:BK32"/>
    <mergeCell ref="BL29:BL32"/>
    <mergeCell ref="AP29:AP32"/>
    <mergeCell ref="AQ29:AQ32"/>
    <mergeCell ref="AR29:AR32"/>
    <mergeCell ref="AS29:AS32"/>
    <mergeCell ref="AT29:AT32"/>
    <mergeCell ref="BF29:BF32"/>
    <mergeCell ref="G33:G36"/>
    <mergeCell ref="H33:H36"/>
    <mergeCell ref="I33:I36"/>
    <mergeCell ref="J33:J36"/>
    <mergeCell ref="K33:K36"/>
    <mergeCell ref="L33:L36"/>
    <mergeCell ref="A33:A36"/>
    <mergeCell ref="B33:B36"/>
    <mergeCell ref="C33:C36"/>
    <mergeCell ref="D33:D36"/>
    <mergeCell ref="E33:E36"/>
    <mergeCell ref="F33:F36"/>
    <mergeCell ref="S33:S36"/>
    <mergeCell ref="T33:T36"/>
    <mergeCell ref="U33:U36"/>
    <mergeCell ref="V33:V36"/>
    <mergeCell ref="W33:W36"/>
    <mergeCell ref="X33:X36"/>
    <mergeCell ref="M33:M36"/>
    <mergeCell ref="N33:N36"/>
    <mergeCell ref="O33:O36"/>
    <mergeCell ref="P33:P36"/>
    <mergeCell ref="Q33:Q36"/>
    <mergeCell ref="R33:R36"/>
    <mergeCell ref="AG33:AG36"/>
    <mergeCell ref="AH33:AH36"/>
    <mergeCell ref="AI33:AI36"/>
    <mergeCell ref="AJ33:AJ36"/>
    <mergeCell ref="Y33:Y36"/>
    <mergeCell ref="Z33:Z36"/>
    <mergeCell ref="AA33:AA36"/>
    <mergeCell ref="AB33:AB36"/>
    <mergeCell ref="AC33:AC36"/>
    <mergeCell ref="AD33:AD36"/>
    <mergeCell ref="BH33:BH36"/>
    <mergeCell ref="BI33:BI36"/>
    <mergeCell ref="BJ33:BJ36"/>
    <mergeCell ref="BK33:BK36"/>
    <mergeCell ref="BL33:BL36"/>
    <mergeCell ref="A37:A40"/>
    <mergeCell ref="B37:B40"/>
    <mergeCell ref="C37:C40"/>
    <mergeCell ref="D37:D40"/>
    <mergeCell ref="E37:E40"/>
    <mergeCell ref="AQ33:AQ36"/>
    <mergeCell ref="AR33:AR36"/>
    <mergeCell ref="AS33:AS36"/>
    <mergeCell ref="AT33:AT36"/>
    <mergeCell ref="BF33:BF36"/>
    <mergeCell ref="BG33:BG36"/>
    <mergeCell ref="AK33:AK36"/>
    <mergeCell ref="AL33:AL36"/>
    <mergeCell ref="AM33:AM36"/>
    <mergeCell ref="AN33:AN36"/>
    <mergeCell ref="AO33:AO36"/>
    <mergeCell ref="AP33:AP36"/>
    <mergeCell ref="AE33:AE36"/>
    <mergeCell ref="AF33:AF36"/>
    <mergeCell ref="L37:L40"/>
    <mergeCell ref="M37:M40"/>
    <mergeCell ref="N37:N40"/>
    <mergeCell ref="O37:O40"/>
    <mergeCell ref="P37:P40"/>
    <mergeCell ref="Q37:Q40"/>
    <mergeCell ref="F37:F40"/>
    <mergeCell ref="G37:G40"/>
    <mergeCell ref="H37:H40"/>
    <mergeCell ref="I37:I40"/>
    <mergeCell ref="J37:J40"/>
    <mergeCell ref="K37:K40"/>
    <mergeCell ref="X37:X40"/>
    <mergeCell ref="Y37:Y40"/>
    <mergeCell ref="Z37:Z40"/>
    <mergeCell ref="AA37:AA40"/>
    <mergeCell ref="AB37:AB40"/>
    <mergeCell ref="AC37:AC40"/>
    <mergeCell ref="R37:R40"/>
    <mergeCell ref="S37:S40"/>
    <mergeCell ref="T37:T40"/>
    <mergeCell ref="U37:U40"/>
    <mergeCell ref="V37:V40"/>
    <mergeCell ref="W37:W40"/>
    <mergeCell ref="AJ37:AJ40"/>
    <mergeCell ref="AK37:AK40"/>
    <mergeCell ref="AL37:AL40"/>
    <mergeCell ref="AM37:AM40"/>
    <mergeCell ref="AN37:AN40"/>
    <mergeCell ref="AO37:AO40"/>
    <mergeCell ref="AD37:AD40"/>
    <mergeCell ref="AE37:AE40"/>
    <mergeCell ref="AF37:AF40"/>
    <mergeCell ref="AG37:AG40"/>
    <mergeCell ref="AH37:AH40"/>
    <mergeCell ref="AI37:AI40"/>
    <mergeCell ref="BG37:BG40"/>
    <mergeCell ref="BH37:BH40"/>
    <mergeCell ref="BI37:BI40"/>
    <mergeCell ref="BJ37:BJ40"/>
    <mergeCell ref="BK37:BK40"/>
    <mergeCell ref="BL37:BL40"/>
    <mergeCell ref="AP37:AP40"/>
    <mergeCell ref="AQ37:AQ40"/>
    <mergeCell ref="AR37:AR40"/>
    <mergeCell ref="AS37:AS40"/>
    <mergeCell ref="AT37:AT40"/>
    <mergeCell ref="BF37:BF40"/>
    <mergeCell ref="G41:G44"/>
    <mergeCell ref="H41:H44"/>
    <mergeCell ref="I41:I44"/>
    <mergeCell ref="J41:J44"/>
    <mergeCell ref="K41:K44"/>
    <mergeCell ref="L41:L44"/>
    <mergeCell ref="A41:A44"/>
    <mergeCell ref="B41:B44"/>
    <mergeCell ref="C41:C44"/>
    <mergeCell ref="D41:D44"/>
    <mergeCell ref="E41:E44"/>
    <mergeCell ref="F41:F44"/>
    <mergeCell ref="S41:S44"/>
    <mergeCell ref="T41:T44"/>
    <mergeCell ref="U41:U44"/>
    <mergeCell ref="V41:V44"/>
    <mergeCell ref="W41:W44"/>
    <mergeCell ref="X41:X44"/>
    <mergeCell ref="M41:M44"/>
    <mergeCell ref="N41:N44"/>
    <mergeCell ref="O41:O44"/>
    <mergeCell ref="P41:P44"/>
    <mergeCell ref="Q41:Q44"/>
    <mergeCell ref="R41:R44"/>
    <mergeCell ref="AG41:AG44"/>
    <mergeCell ref="AH41:AH44"/>
    <mergeCell ref="AI41:AI44"/>
    <mergeCell ref="AJ41:AJ44"/>
    <mergeCell ref="Y41:Y44"/>
    <mergeCell ref="Z41:Z44"/>
    <mergeCell ref="AA41:AA44"/>
    <mergeCell ref="AB41:AB44"/>
    <mergeCell ref="AC41:AC44"/>
    <mergeCell ref="AD41:AD44"/>
    <mergeCell ref="BH41:BH44"/>
    <mergeCell ref="BI41:BI44"/>
    <mergeCell ref="BJ41:BJ44"/>
    <mergeCell ref="BK41:BK44"/>
    <mergeCell ref="BL41:BL44"/>
    <mergeCell ref="A45:A48"/>
    <mergeCell ref="B45:B48"/>
    <mergeCell ref="C45:C48"/>
    <mergeCell ref="D45:D48"/>
    <mergeCell ref="E45:E48"/>
    <mergeCell ref="AQ41:AQ44"/>
    <mergeCell ref="AR41:AR44"/>
    <mergeCell ref="AS41:AS44"/>
    <mergeCell ref="AT41:AT44"/>
    <mergeCell ref="BF41:BF44"/>
    <mergeCell ref="BG41:BG44"/>
    <mergeCell ref="AK41:AK44"/>
    <mergeCell ref="AL41:AL44"/>
    <mergeCell ref="AM41:AM44"/>
    <mergeCell ref="AN41:AN44"/>
    <mergeCell ref="AO41:AO44"/>
    <mergeCell ref="AP41:AP44"/>
    <mergeCell ref="AE41:AE44"/>
    <mergeCell ref="AF41:AF44"/>
    <mergeCell ref="L45:L48"/>
    <mergeCell ref="M45:M48"/>
    <mergeCell ref="N45:N48"/>
    <mergeCell ref="O45:O48"/>
    <mergeCell ref="P45:P48"/>
    <mergeCell ref="Q45:Q48"/>
    <mergeCell ref="F45:F48"/>
    <mergeCell ref="G45:G48"/>
    <mergeCell ref="H45:H48"/>
    <mergeCell ref="I45:I48"/>
    <mergeCell ref="J45:J48"/>
    <mergeCell ref="K45:K48"/>
    <mergeCell ref="AA45:AA48"/>
    <mergeCell ref="AB45:AB48"/>
    <mergeCell ref="AC45:AC48"/>
    <mergeCell ref="R45:R48"/>
    <mergeCell ref="S45:S48"/>
    <mergeCell ref="T45:T48"/>
    <mergeCell ref="U45:U48"/>
    <mergeCell ref="V45:V48"/>
    <mergeCell ref="W45:W48"/>
    <mergeCell ref="BJ45:BJ48"/>
    <mergeCell ref="BK45:BK48"/>
    <mergeCell ref="BL45:BL48"/>
    <mergeCell ref="AP45:AP48"/>
    <mergeCell ref="AQ45:AQ48"/>
    <mergeCell ref="AR45:AR48"/>
    <mergeCell ref="AS45:AS48"/>
    <mergeCell ref="AT45:AT48"/>
    <mergeCell ref="BF45:BF48"/>
    <mergeCell ref="A49:A52"/>
    <mergeCell ref="B49:B52"/>
    <mergeCell ref="C49:C52"/>
    <mergeCell ref="D49:D52"/>
    <mergeCell ref="E49:E52"/>
    <mergeCell ref="F49:F52"/>
    <mergeCell ref="BG45:BG48"/>
    <mergeCell ref="BH45:BH48"/>
    <mergeCell ref="BI45:BI48"/>
    <mergeCell ref="AJ45:AJ48"/>
    <mergeCell ref="AK45:AK48"/>
    <mergeCell ref="AL45:AL48"/>
    <mergeCell ref="AM45:AM48"/>
    <mergeCell ref="AN45:AN48"/>
    <mergeCell ref="AO45:AO48"/>
    <mergeCell ref="AD45:AD48"/>
    <mergeCell ref="AE45:AE48"/>
    <mergeCell ref="AF45:AF48"/>
    <mergeCell ref="AG45:AG48"/>
    <mergeCell ref="AH45:AH48"/>
    <mergeCell ref="AI45:AI48"/>
    <mergeCell ref="X45:X48"/>
    <mergeCell ref="Y45:Y48"/>
    <mergeCell ref="Z45:Z48"/>
    <mergeCell ref="M49:M52"/>
    <mergeCell ref="N49:N52"/>
    <mergeCell ref="O49:O52"/>
    <mergeCell ref="P49:P52"/>
    <mergeCell ref="Q49:Q52"/>
    <mergeCell ref="R49:R52"/>
    <mergeCell ref="G49:G52"/>
    <mergeCell ref="H49:H52"/>
    <mergeCell ref="I49:I52"/>
    <mergeCell ref="J49:J52"/>
    <mergeCell ref="K49:K52"/>
    <mergeCell ref="L49:L52"/>
    <mergeCell ref="Y49:Y52"/>
    <mergeCell ref="Z49:Z52"/>
    <mergeCell ref="AA49:AA52"/>
    <mergeCell ref="AB49:AB52"/>
    <mergeCell ref="AC49:AC52"/>
    <mergeCell ref="AD49:AD52"/>
    <mergeCell ref="S49:S52"/>
    <mergeCell ref="T49:T52"/>
    <mergeCell ref="U49:U52"/>
    <mergeCell ref="V49:V52"/>
    <mergeCell ref="W49:W52"/>
    <mergeCell ref="X49:X52"/>
    <mergeCell ref="AK49:AK52"/>
    <mergeCell ref="AL49:AL52"/>
    <mergeCell ref="AM49:AM52"/>
    <mergeCell ref="AN49:AN52"/>
    <mergeCell ref="AO49:AO52"/>
    <mergeCell ref="AP49:AP52"/>
    <mergeCell ref="AE49:AE52"/>
    <mergeCell ref="AF49:AF52"/>
    <mergeCell ref="AG49:AG52"/>
    <mergeCell ref="AH49:AH52"/>
    <mergeCell ref="AI49:AI52"/>
    <mergeCell ref="AJ49:AJ52"/>
    <mergeCell ref="BH49:BH52"/>
    <mergeCell ref="BI49:BI52"/>
    <mergeCell ref="BJ49:BJ52"/>
    <mergeCell ref="BK49:BK52"/>
    <mergeCell ref="BL49:BL52"/>
    <mergeCell ref="AQ49:AQ52"/>
    <mergeCell ref="AR49:AR52"/>
    <mergeCell ref="AS49:AS52"/>
    <mergeCell ref="AT49:AT52"/>
    <mergeCell ref="BF49:BF52"/>
    <mergeCell ref="BG49:BG52"/>
  </mergeCells>
  <conditionalFormatting sqref="AP17:AP52 BG17:BG52">
    <cfRule type="cellIs" dxfId="497" priority="12" operator="equal">
      <formula>"Media"</formula>
    </cfRule>
    <cfRule type="cellIs" dxfId="496" priority="5" operator="equal">
      <formula>"Seguro"</formula>
    </cfRule>
    <cfRule type="cellIs" dxfId="495" priority="6" operator="equal">
      <formula>"Probable"</formula>
    </cfRule>
    <cfRule type="cellIs" dxfId="494" priority="7" operator="equal">
      <formula>"Posible"</formula>
    </cfRule>
    <cfRule type="cellIs" dxfId="493" priority="8" operator="equal">
      <formula>"Improbable"</formula>
    </cfRule>
    <cfRule type="cellIs" dxfId="492" priority="9" operator="equal">
      <formula>"Rara Vez"</formula>
    </cfRule>
    <cfRule type="cellIs" dxfId="491" priority="10" operator="equal">
      <formula>"Muy Alta"</formula>
    </cfRule>
    <cfRule type="cellIs" dxfId="490" priority="11" operator="equal">
      <formula>"Alta"</formula>
    </cfRule>
    <cfRule type="cellIs" dxfId="489" priority="13" operator="equal">
      <formula>"Baja"</formula>
    </cfRule>
    <cfRule type="cellIs" dxfId="488" priority="14" operator="equal">
      <formula>"Muy Baja"</formula>
    </cfRule>
  </conditionalFormatting>
  <conditionalFormatting sqref="AR17:AR52 BI17:BI52">
    <cfRule type="cellIs" dxfId="487" priority="24" operator="equal">
      <formula>"Mayor"</formula>
    </cfRule>
    <cfRule type="cellIs" dxfId="486" priority="25" operator="equal">
      <formula>"Moderado"</formula>
    </cfRule>
    <cfRule type="cellIs" dxfId="485" priority="26" operator="equal">
      <formula>"Menor"</formula>
    </cfRule>
    <cfRule type="cellIs" dxfId="484" priority="23" operator="equal">
      <formula>"Catastrófico"</formula>
    </cfRule>
    <cfRule type="cellIs" dxfId="483" priority="27" operator="equal">
      <formula>"Insignificante"</formula>
    </cfRule>
  </conditionalFormatting>
  <conditionalFormatting sqref="AT17">
    <cfRule type="containsText" dxfId="482" priority="28" operator="containsText" text="BAJO">
      <formula>NOT(ISERROR(SEARCH("BAJO",AT17)))</formula>
    </cfRule>
    <cfRule type="containsText" dxfId="481" priority="29" operator="containsText" text="MODERADO">
      <formula>NOT(ISERROR(SEARCH("MODERADO",AT17)))</formula>
    </cfRule>
    <cfRule type="containsText" dxfId="480" priority="30" operator="containsText" text="ALTO">
      <formula>NOT(ISERROR(SEARCH("ALTO",AT17)))</formula>
    </cfRule>
    <cfRule type="containsText" dxfId="479" priority="31" operator="containsText" text="EXTREMO">
      <formula>NOT(ISERROR(SEARCH("EXTREMO",AT17)))</formula>
    </cfRule>
  </conditionalFormatting>
  <conditionalFormatting sqref="AT21">
    <cfRule type="containsText" dxfId="478" priority="94" operator="containsText" text="ALTO">
      <formula>NOT(ISERROR(SEARCH("ALTO",AT21)))</formula>
    </cfRule>
    <cfRule type="containsText" dxfId="477" priority="93" operator="containsText" text="MODERADO">
      <formula>NOT(ISERROR(SEARCH("MODERADO",AT21)))</formula>
    </cfRule>
    <cfRule type="containsText" dxfId="476" priority="92" operator="containsText" text="BAJO">
      <formula>NOT(ISERROR(SEARCH("BAJO",AT21)))</formula>
    </cfRule>
    <cfRule type="containsText" dxfId="475" priority="95" operator="containsText" text="EXTREMO">
      <formula>NOT(ISERROR(SEARCH("EXTREMO",AT21)))</formula>
    </cfRule>
  </conditionalFormatting>
  <conditionalFormatting sqref="AT25">
    <cfRule type="containsText" dxfId="474" priority="84" operator="containsText" text="BAJO">
      <formula>NOT(ISERROR(SEARCH("BAJO",AT25)))</formula>
    </cfRule>
    <cfRule type="containsText" dxfId="473" priority="85" operator="containsText" text="MODERADO">
      <formula>NOT(ISERROR(SEARCH("MODERADO",AT25)))</formula>
    </cfRule>
    <cfRule type="containsText" dxfId="472" priority="86" operator="containsText" text="ALTO">
      <formula>NOT(ISERROR(SEARCH("ALTO",AT25)))</formula>
    </cfRule>
    <cfRule type="containsText" dxfId="471" priority="87" operator="containsText" text="EXTREMO">
      <formula>NOT(ISERROR(SEARCH("EXTREMO",AT25)))</formula>
    </cfRule>
  </conditionalFormatting>
  <conditionalFormatting sqref="AT29">
    <cfRule type="containsText" dxfId="470" priority="78" operator="containsText" text="ALTO">
      <formula>NOT(ISERROR(SEARCH("ALTO",AT29)))</formula>
    </cfRule>
    <cfRule type="containsText" dxfId="469" priority="77" operator="containsText" text="MODERADO">
      <formula>NOT(ISERROR(SEARCH("MODERADO",AT29)))</formula>
    </cfRule>
    <cfRule type="containsText" dxfId="468" priority="76" operator="containsText" text="BAJO">
      <formula>NOT(ISERROR(SEARCH("BAJO",AT29)))</formula>
    </cfRule>
    <cfRule type="containsText" dxfId="467" priority="79" operator="containsText" text="EXTREMO">
      <formula>NOT(ISERROR(SEARCH("EXTREMO",AT29)))</formula>
    </cfRule>
  </conditionalFormatting>
  <conditionalFormatting sqref="AT33">
    <cfRule type="containsText" dxfId="466" priority="74" operator="containsText" text="ALTO">
      <formula>NOT(ISERROR(SEARCH("ALTO",AT33)))</formula>
    </cfRule>
    <cfRule type="containsText" dxfId="465" priority="73" operator="containsText" text="MODERADO">
      <formula>NOT(ISERROR(SEARCH("MODERADO",AT33)))</formula>
    </cfRule>
    <cfRule type="containsText" dxfId="464" priority="75" operator="containsText" text="EXTREMO">
      <formula>NOT(ISERROR(SEARCH("EXTREMO",AT33)))</formula>
    </cfRule>
    <cfRule type="containsText" dxfId="463" priority="72" operator="containsText" text="BAJO">
      <formula>NOT(ISERROR(SEARCH("BAJO",AT33)))</formula>
    </cfRule>
  </conditionalFormatting>
  <conditionalFormatting sqref="AT37">
    <cfRule type="containsText" dxfId="462" priority="66" operator="containsText" text="ALTO">
      <formula>NOT(ISERROR(SEARCH("ALTO",AT37)))</formula>
    </cfRule>
    <cfRule type="containsText" dxfId="461" priority="65" operator="containsText" text="MODERADO">
      <formula>NOT(ISERROR(SEARCH("MODERADO",AT37)))</formula>
    </cfRule>
    <cfRule type="containsText" dxfId="460" priority="67" operator="containsText" text="EXTREMO">
      <formula>NOT(ISERROR(SEARCH("EXTREMO",AT37)))</formula>
    </cfRule>
    <cfRule type="containsText" dxfId="459" priority="64" operator="containsText" text="BAJO">
      <formula>NOT(ISERROR(SEARCH("BAJO",AT37)))</formula>
    </cfRule>
  </conditionalFormatting>
  <conditionalFormatting sqref="AT41">
    <cfRule type="containsText" dxfId="458" priority="59" operator="containsText" text="EXTREMO">
      <formula>NOT(ISERROR(SEARCH("EXTREMO",AT41)))</formula>
    </cfRule>
    <cfRule type="containsText" dxfId="457" priority="58" operator="containsText" text="ALTO">
      <formula>NOT(ISERROR(SEARCH("ALTO",AT41)))</formula>
    </cfRule>
    <cfRule type="containsText" dxfId="456" priority="57" operator="containsText" text="MODERADO">
      <formula>NOT(ISERROR(SEARCH("MODERADO",AT41)))</formula>
    </cfRule>
    <cfRule type="containsText" dxfId="455" priority="56" operator="containsText" text="BAJO">
      <formula>NOT(ISERROR(SEARCH("BAJO",AT41)))</formula>
    </cfRule>
  </conditionalFormatting>
  <conditionalFormatting sqref="AT45">
    <cfRule type="containsText" dxfId="454" priority="48" operator="containsText" text="BAJO">
      <formula>NOT(ISERROR(SEARCH("BAJO",AT45)))</formula>
    </cfRule>
    <cfRule type="containsText" dxfId="453" priority="49" operator="containsText" text="MODERADO">
      <formula>NOT(ISERROR(SEARCH("MODERADO",AT45)))</formula>
    </cfRule>
    <cfRule type="containsText" dxfId="452" priority="51" operator="containsText" text="EXTREMO">
      <formula>NOT(ISERROR(SEARCH("EXTREMO",AT45)))</formula>
    </cfRule>
    <cfRule type="containsText" dxfId="451" priority="50" operator="containsText" text="ALTO">
      <formula>NOT(ISERROR(SEARCH("ALTO",AT45)))</formula>
    </cfRule>
  </conditionalFormatting>
  <conditionalFormatting sqref="AT49">
    <cfRule type="containsText" dxfId="450" priority="42" operator="containsText" text="ALTO">
      <formula>NOT(ISERROR(SEARCH("ALTO",AT49)))</formula>
    </cfRule>
    <cfRule type="containsText" dxfId="449" priority="43" operator="containsText" text="EXTREMO">
      <formula>NOT(ISERROR(SEARCH("EXTREMO",AT49)))</formula>
    </cfRule>
    <cfRule type="containsText" dxfId="448" priority="41" operator="containsText" text="MODERADO">
      <formula>NOT(ISERROR(SEARCH("MODERADO",AT49)))</formula>
    </cfRule>
    <cfRule type="containsText" dxfId="447" priority="40" operator="containsText" text="BAJO">
      <formula>NOT(ISERROR(SEARCH("BAJO",AT49)))</formula>
    </cfRule>
  </conditionalFormatting>
  <conditionalFormatting sqref="BK17">
    <cfRule type="containsText" dxfId="446" priority="17" operator="containsText" text="ALTO">
      <formula>NOT(ISERROR(SEARCH("ALTO",BK17)))</formula>
    </cfRule>
    <cfRule type="containsText" dxfId="445" priority="15" operator="containsText" text="BAJO">
      <formula>NOT(ISERROR(SEARCH("BAJO",BK17)))</formula>
    </cfRule>
    <cfRule type="containsText" dxfId="444" priority="16" operator="containsText" text="MODERADO">
      <formula>NOT(ISERROR(SEARCH("MODERADO",BK17)))</formula>
    </cfRule>
    <cfRule type="containsText" dxfId="443" priority="18" operator="containsText" text="EXTREMO">
      <formula>NOT(ISERROR(SEARCH("EXTREMO",BK17)))</formula>
    </cfRule>
  </conditionalFormatting>
  <conditionalFormatting sqref="BK21 BK25 BK29 BK33 BK37 BK41 BK45 BK49">
    <cfRule type="containsText" dxfId="442" priority="35" operator="containsText" text="EXTREMO">
      <formula>NOT(ISERROR(SEARCH("EXTREMO",BK21)))</formula>
    </cfRule>
    <cfRule type="containsText" dxfId="441" priority="34" operator="containsText" text="ALTO">
      <formula>NOT(ISERROR(SEARCH("ALTO",BK21)))</formula>
    </cfRule>
    <cfRule type="containsText" dxfId="440" priority="33" operator="containsText" text="MODERADO">
      <formula>NOT(ISERROR(SEARCH("MODERADO",BK21)))</formula>
    </cfRule>
    <cfRule type="containsText" dxfId="439" priority="32" operator="containsText" text="BAJO">
      <formula>NOT(ISERROR(SEARCH("BAJO",BK21)))</formula>
    </cfRule>
  </conditionalFormatting>
  <conditionalFormatting sqref="BL17">
    <cfRule type="containsText" dxfId="438" priority="19" operator="containsText" text="RIESGO BAJO">
      <formula>NOT(ISERROR(SEARCH("RIESGO BAJO",BL17)))</formula>
    </cfRule>
    <cfRule type="containsText" dxfId="437" priority="21" operator="containsText" text="RIESGO ALTO">
      <formula>NOT(ISERROR(SEARCH("RIESGO ALTO",BL17)))</formula>
    </cfRule>
    <cfRule type="containsText" dxfId="436" priority="22" operator="containsText" text="RIESGO EXTREMO">
      <formula>NOT(ISERROR(SEARCH("RIESGO EXTREMO",BL17)))</formula>
    </cfRule>
    <cfRule type="containsText" dxfId="435" priority="20" operator="containsText" text="RIESGO MODERADO">
      <formula>NOT(ISERROR(SEARCH("RIESGO MODERADO",BL17)))</formula>
    </cfRule>
  </conditionalFormatting>
  <conditionalFormatting sqref="BL21">
    <cfRule type="containsText" dxfId="434" priority="88" operator="containsText" text="RIESGO BAJO">
      <formula>NOT(ISERROR(SEARCH("RIESGO BAJO",BL21)))</formula>
    </cfRule>
    <cfRule type="containsText" dxfId="433" priority="89" operator="containsText" text="RIESGO MODERADO">
      <formula>NOT(ISERROR(SEARCH("RIESGO MODERADO",BL21)))</formula>
    </cfRule>
    <cfRule type="containsText" dxfId="432" priority="90" operator="containsText" text="RIESGO ALTO">
      <formula>NOT(ISERROR(SEARCH("RIESGO ALTO",BL21)))</formula>
    </cfRule>
    <cfRule type="containsText" dxfId="431" priority="91" operator="containsText" text="RIESGO EXTREMO">
      <formula>NOT(ISERROR(SEARCH("RIESGO EXTREMO",BL21)))</formula>
    </cfRule>
  </conditionalFormatting>
  <conditionalFormatting sqref="BL25">
    <cfRule type="containsText" dxfId="430" priority="80" operator="containsText" text="RIESGO BAJO">
      <formula>NOT(ISERROR(SEARCH("RIESGO BAJO",BL25)))</formula>
    </cfRule>
    <cfRule type="containsText" dxfId="429" priority="82" operator="containsText" text="RIESGO ALTO">
      <formula>NOT(ISERROR(SEARCH("RIESGO ALTO",BL25)))</formula>
    </cfRule>
    <cfRule type="containsText" dxfId="428" priority="83" operator="containsText" text="RIESGO EXTREMO">
      <formula>NOT(ISERROR(SEARCH("RIESGO EXTREMO",BL25)))</formula>
    </cfRule>
    <cfRule type="containsText" dxfId="427" priority="81" operator="containsText" text="RIESGO MODERADO">
      <formula>NOT(ISERROR(SEARCH("RIESGO MODERADO",BL25)))</formula>
    </cfRule>
  </conditionalFormatting>
  <conditionalFormatting sqref="BL29">
    <cfRule type="containsText" dxfId="426" priority="4" operator="containsText" text="RIESGO EXTREMO">
      <formula>NOT(ISERROR(SEARCH("RIESGO EXTREMO",BL29)))</formula>
    </cfRule>
    <cfRule type="containsText" dxfId="425" priority="1" operator="containsText" text="RIESGO BAJO">
      <formula>NOT(ISERROR(SEARCH("RIESGO BAJO",BL29)))</formula>
    </cfRule>
    <cfRule type="containsText" dxfId="424" priority="2" operator="containsText" text="RIESGO MODERADO">
      <formula>NOT(ISERROR(SEARCH("RIESGO MODERADO",BL29)))</formula>
    </cfRule>
    <cfRule type="containsText" dxfId="423" priority="3" operator="containsText" text="RIESGO ALTO">
      <formula>NOT(ISERROR(SEARCH("RIESGO ALTO",BL29)))</formula>
    </cfRule>
  </conditionalFormatting>
  <conditionalFormatting sqref="BL33">
    <cfRule type="containsText" dxfId="422" priority="68" operator="containsText" text="RIESGO BAJO">
      <formula>NOT(ISERROR(SEARCH("RIESGO BAJO",BL33)))</formula>
    </cfRule>
    <cfRule type="containsText" dxfId="421" priority="69" operator="containsText" text="RIESGO MODERADO">
      <formula>NOT(ISERROR(SEARCH("RIESGO MODERADO",BL33)))</formula>
    </cfRule>
    <cfRule type="containsText" dxfId="420" priority="71" operator="containsText" text="RIESGO EXTREMO">
      <formula>NOT(ISERROR(SEARCH("RIESGO EXTREMO",BL33)))</formula>
    </cfRule>
    <cfRule type="containsText" dxfId="419" priority="70" operator="containsText" text="RIESGO ALTO">
      <formula>NOT(ISERROR(SEARCH("RIESGO ALTO",BL33)))</formula>
    </cfRule>
  </conditionalFormatting>
  <conditionalFormatting sqref="BL37">
    <cfRule type="containsText" dxfId="418" priority="63" operator="containsText" text="RIESGO EXTREMO">
      <formula>NOT(ISERROR(SEARCH("RIESGO EXTREMO",BL37)))</formula>
    </cfRule>
    <cfRule type="containsText" dxfId="417" priority="61" operator="containsText" text="RIESGO MODERADO">
      <formula>NOT(ISERROR(SEARCH("RIESGO MODERADO",BL37)))</formula>
    </cfRule>
    <cfRule type="containsText" dxfId="416" priority="60" operator="containsText" text="RIESGO BAJO">
      <formula>NOT(ISERROR(SEARCH("RIESGO BAJO",BL37)))</formula>
    </cfRule>
    <cfRule type="containsText" dxfId="415" priority="62" operator="containsText" text="RIESGO ALTO">
      <formula>NOT(ISERROR(SEARCH("RIESGO ALTO",BL37)))</formula>
    </cfRule>
  </conditionalFormatting>
  <conditionalFormatting sqref="BL41">
    <cfRule type="containsText" dxfId="414" priority="55" operator="containsText" text="RIESGO EXTREMO">
      <formula>NOT(ISERROR(SEARCH("RIESGO EXTREMO",BL41)))</formula>
    </cfRule>
    <cfRule type="containsText" dxfId="413" priority="54" operator="containsText" text="RIESGO ALTO">
      <formula>NOT(ISERROR(SEARCH("RIESGO ALTO",BL41)))</formula>
    </cfRule>
    <cfRule type="containsText" dxfId="412" priority="53" operator="containsText" text="RIESGO MODERADO">
      <formula>NOT(ISERROR(SEARCH("RIESGO MODERADO",BL41)))</formula>
    </cfRule>
    <cfRule type="containsText" dxfId="411" priority="52" operator="containsText" text="RIESGO BAJO">
      <formula>NOT(ISERROR(SEARCH("RIESGO BAJO",BL41)))</formula>
    </cfRule>
  </conditionalFormatting>
  <conditionalFormatting sqref="BL45">
    <cfRule type="containsText" dxfId="410" priority="47" operator="containsText" text="RIESGO EXTREMO">
      <formula>NOT(ISERROR(SEARCH("RIESGO EXTREMO",BL45)))</formula>
    </cfRule>
    <cfRule type="containsText" dxfId="409" priority="46" operator="containsText" text="RIESGO ALTO">
      <formula>NOT(ISERROR(SEARCH("RIESGO ALTO",BL45)))</formula>
    </cfRule>
    <cfRule type="containsText" dxfId="408" priority="45" operator="containsText" text="RIESGO MODERADO">
      <formula>NOT(ISERROR(SEARCH("RIESGO MODERADO",BL45)))</formula>
    </cfRule>
    <cfRule type="containsText" dxfId="407" priority="44" operator="containsText" text="RIESGO BAJO">
      <formula>NOT(ISERROR(SEARCH("RIESGO BAJO",BL45)))</formula>
    </cfRule>
  </conditionalFormatting>
  <conditionalFormatting sqref="BL49">
    <cfRule type="containsText" dxfId="406" priority="39" operator="containsText" text="RIESGO EXTREMO">
      <formula>NOT(ISERROR(SEARCH("RIESGO EXTREMO",BL49)))</formula>
    </cfRule>
    <cfRule type="containsText" dxfId="405" priority="38" operator="containsText" text="RIESGO ALTO">
      <formula>NOT(ISERROR(SEARCH("RIESGO ALTO",BL49)))</formula>
    </cfRule>
    <cfRule type="containsText" dxfId="404" priority="36" operator="containsText" text="RIESGO BAJO">
      <formula>NOT(ISERROR(SEARCH("RIESGO BAJO",BL49)))</formula>
    </cfRule>
    <cfRule type="containsText" dxfId="403" priority="37" operator="containsText" text="RIESGO MODERADO">
      <formula>NOT(ISERROR(SEARCH("RIESGO MODERADO",BL49)))</formula>
    </cfRule>
  </conditionalFormatting>
  <dataValidations count="1">
    <dataValidation type="list" allowBlank="1" showInputMessage="1" showErrorMessage="1" sqref="G17:G52" xr:uid="{977F29C9-D5A9-4431-91C8-FB8BB292BD55}">
      <formula1>INDIRECT(F17)</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A13BB-376F-4793-986B-E401F80E0079}">
  <dimension ref="A1:BQ139"/>
  <sheetViews>
    <sheetView showGridLines="0" zoomScale="70" zoomScaleNormal="70" workbookViewId="0">
      <selection activeCell="B9" sqref="B9:H9"/>
    </sheetView>
  </sheetViews>
  <sheetFormatPr baseColWidth="10" defaultColWidth="11.453125" defaultRowHeight="14.5" customHeight="1" zeroHeight="1" x14ac:dyDescent="0.35"/>
  <cols>
    <col min="1" max="1" width="21.81640625" style="198" customWidth="1"/>
    <col min="2" max="2" width="47.81640625" style="198" customWidth="1"/>
    <col min="3" max="3" width="22.81640625" style="198" customWidth="1"/>
    <col min="4" max="4" width="22.1796875" style="198" customWidth="1"/>
    <col min="5" max="5" width="32.453125" style="198" customWidth="1"/>
    <col min="6" max="6" width="48.1796875" style="198" customWidth="1"/>
    <col min="7" max="8" width="19" style="198" customWidth="1"/>
    <col min="9" max="9" width="27.81640625" style="198" customWidth="1"/>
    <col min="10" max="10" width="21.81640625" style="198" customWidth="1"/>
    <col min="11" max="11" width="41.81640625" style="198" customWidth="1"/>
    <col min="12" max="12" width="71.81640625" style="198" customWidth="1"/>
    <col min="13" max="15" width="22.453125" style="198" customWidth="1"/>
    <col min="16" max="34" width="16.453125" style="198" customWidth="1"/>
    <col min="35" max="37" width="16.453125" style="198" hidden="1" customWidth="1"/>
    <col min="38" max="38" width="21.54296875" style="198" customWidth="1"/>
    <col min="39" max="39" width="37.81640625" style="198" customWidth="1"/>
    <col min="40" max="40" width="16.453125" style="198" hidden="1" customWidth="1"/>
    <col min="41" max="41" width="15" style="198" customWidth="1"/>
    <col min="42" max="44" width="18.453125" style="198" customWidth="1"/>
    <col min="45" max="45" width="6.1796875" style="198" hidden="1" customWidth="1"/>
    <col min="46" max="46" width="15.81640625" style="198" customWidth="1"/>
    <col min="47" max="47" width="71.81640625" style="198" customWidth="1"/>
    <col min="48" max="48" width="35.81640625" style="198" customWidth="1"/>
    <col min="49" max="49" width="46.453125" style="198" customWidth="1"/>
    <col min="50" max="50" width="54.81640625" style="198" customWidth="1"/>
    <col min="51" max="51" width="26.1796875" style="198" customWidth="1"/>
    <col min="52" max="52" width="19.453125" style="198" customWidth="1"/>
    <col min="53" max="53" width="19.81640625" style="198" customWidth="1"/>
    <col min="54" max="54" width="16.1796875" style="198" customWidth="1"/>
    <col min="55" max="55" width="17.1796875" style="198" hidden="1" customWidth="1"/>
    <col min="56" max="57" width="13.1796875" style="198" hidden="1" customWidth="1"/>
    <col min="58" max="61" width="14.81640625" style="198" customWidth="1"/>
    <col min="62" max="62" width="14.81640625" style="198" hidden="1" customWidth="1"/>
    <col min="63" max="63" width="14.81640625" style="198" customWidth="1"/>
    <col min="64" max="64" width="20.54296875" style="198" customWidth="1"/>
    <col min="65" max="65" width="57.1796875" style="198" customWidth="1"/>
    <col min="66" max="69" width="40.54296875" style="198" customWidth="1"/>
    <col min="70" max="70" width="4.81640625" style="198" customWidth="1"/>
    <col min="71" max="16384" width="11.453125" style="198"/>
  </cols>
  <sheetData>
    <row r="1" spans="1:69" s="135" customFormat="1" ht="13.5" x14ac:dyDescent="0.3">
      <c r="B1" s="136"/>
      <c r="C1" s="137"/>
      <c r="D1" s="137"/>
      <c r="E1" s="137"/>
      <c r="F1" s="137"/>
    </row>
    <row r="2" spans="1:69" s="135" customFormat="1" ht="14.15" customHeight="1" x14ac:dyDescent="0.3"/>
    <row r="3" spans="1:69" s="135" customFormat="1" ht="14.15" customHeight="1" x14ac:dyDescent="0.3"/>
    <row r="4" spans="1:69" s="135" customFormat="1" ht="27.65" customHeight="1" x14ac:dyDescent="0.3"/>
    <row r="5" spans="1:69" s="135" customFormat="1" ht="27.65" customHeight="1" x14ac:dyDescent="0.3">
      <c r="B5" s="575" t="s">
        <v>285</v>
      </c>
      <c r="C5" s="575"/>
      <c r="D5" s="575"/>
      <c r="E5" s="575"/>
      <c r="F5" s="575"/>
      <c r="G5" s="575"/>
      <c r="H5" s="575"/>
    </row>
    <row r="6" spans="1:69" s="135" customFormat="1" ht="27.65" customHeight="1" x14ac:dyDescent="0.3">
      <c r="B6" s="210" t="s">
        <v>278</v>
      </c>
      <c r="C6" s="576" t="s">
        <v>284</v>
      </c>
      <c r="D6" s="576"/>
      <c r="E6" s="576"/>
      <c r="F6" s="576"/>
      <c r="G6" s="576"/>
      <c r="H6" s="576"/>
    </row>
    <row r="7" spans="1:69" s="135" customFormat="1" ht="27.65" customHeight="1" x14ac:dyDescent="0.3">
      <c r="B7" s="210" t="s">
        <v>279</v>
      </c>
      <c r="C7" s="576" t="s">
        <v>289</v>
      </c>
      <c r="D7" s="576"/>
      <c r="E7" s="576"/>
      <c r="F7" s="576"/>
      <c r="G7" s="576"/>
      <c r="H7" s="576"/>
    </row>
    <row r="8" spans="1:69" s="135" customFormat="1" ht="27.65" customHeight="1" x14ac:dyDescent="0.3">
      <c r="B8" s="210" t="s">
        <v>280</v>
      </c>
      <c r="C8" s="575" t="s">
        <v>281</v>
      </c>
      <c r="D8" s="575"/>
      <c r="E8" s="575" t="s">
        <v>282</v>
      </c>
      <c r="F8" s="575"/>
      <c r="G8" s="575" t="s">
        <v>283</v>
      </c>
      <c r="H8" s="575"/>
    </row>
    <row r="9" spans="1:69" s="135" customFormat="1" ht="27.65" customHeight="1" x14ac:dyDescent="0.3">
      <c r="B9" s="209" t="s">
        <v>655</v>
      </c>
      <c r="C9" s="597" t="s">
        <v>656</v>
      </c>
      <c r="D9" s="597"/>
      <c r="E9" s="597">
        <v>1</v>
      </c>
      <c r="F9" s="597"/>
      <c r="G9" s="597" t="s">
        <v>657</v>
      </c>
      <c r="H9" s="597"/>
    </row>
    <row r="10" spans="1:69" s="138" customFormat="1" thickBot="1" x14ac:dyDescent="0.35">
      <c r="B10" s="139"/>
      <c r="C10" s="140"/>
      <c r="D10" s="140"/>
      <c r="E10" s="140"/>
      <c r="AO10" s="140"/>
      <c r="AV10" s="141"/>
      <c r="BC10" s="140"/>
      <c r="BD10" s="140"/>
      <c r="BE10" s="140"/>
      <c r="BL10" s="142"/>
      <c r="BM10" s="143"/>
    </row>
    <row r="11" spans="1:69" s="138" customFormat="1" ht="62.15" customHeight="1" thickBot="1" x14ac:dyDescent="0.35">
      <c r="A11" s="144"/>
      <c r="B11" s="598" t="s">
        <v>288</v>
      </c>
      <c r="C11" s="599"/>
      <c r="D11" s="599"/>
      <c r="E11" s="599"/>
      <c r="F11" s="599"/>
      <c r="G11" s="599"/>
      <c r="H11" s="599"/>
      <c r="I11" s="599"/>
      <c r="J11" s="599"/>
      <c r="K11" s="599"/>
      <c r="L11" s="600"/>
      <c r="BC11" s="145"/>
    </row>
    <row r="12" spans="1:69" s="146" customFormat="1" ht="15" thickBot="1" x14ac:dyDescent="0.4">
      <c r="G12" s="147"/>
      <c r="H12" s="147"/>
      <c r="I12" s="147"/>
      <c r="J12" s="147"/>
    </row>
    <row r="13" spans="1:69" s="148" customFormat="1" ht="56.5" customHeight="1" thickBot="1" x14ac:dyDescent="0.4">
      <c r="A13" s="601" t="s">
        <v>35</v>
      </c>
      <c r="B13" s="602"/>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L13" s="603" t="s">
        <v>242</v>
      </c>
      <c r="AM13" s="604"/>
      <c r="AN13" s="604"/>
      <c r="AO13" s="604"/>
      <c r="AP13" s="604"/>
      <c r="AQ13" s="604"/>
      <c r="AR13" s="604"/>
      <c r="AS13" s="604"/>
      <c r="AT13" s="605"/>
      <c r="AU13" s="580" t="s">
        <v>36</v>
      </c>
      <c r="AV13" s="580"/>
      <c r="AW13" s="580"/>
      <c r="AX13" s="580"/>
      <c r="AY13" s="580"/>
      <c r="AZ13" s="580"/>
      <c r="BA13" s="580"/>
      <c r="BB13" s="581"/>
      <c r="BC13" s="149"/>
      <c r="BD13" s="149"/>
      <c r="BE13" s="150"/>
      <c r="BF13" s="584" t="s">
        <v>243</v>
      </c>
      <c r="BG13" s="585"/>
      <c r="BH13" s="585"/>
      <c r="BI13" s="585"/>
      <c r="BJ13" s="585"/>
      <c r="BK13" s="585"/>
      <c r="BL13" s="586"/>
      <c r="BM13" s="590" t="s">
        <v>286</v>
      </c>
      <c r="BN13" s="591"/>
      <c r="BO13" s="591"/>
      <c r="BP13" s="591"/>
      <c r="BQ13" s="591"/>
    </row>
    <row r="14" spans="1:69" s="148" customFormat="1" ht="56.5" customHeight="1" thickBot="1" x14ac:dyDescent="0.4">
      <c r="A14" s="152"/>
      <c r="B14" s="152"/>
      <c r="C14" s="152"/>
      <c r="D14" s="152"/>
      <c r="E14" s="152"/>
      <c r="F14" s="152"/>
      <c r="G14" s="152"/>
      <c r="H14" s="152"/>
      <c r="I14" s="152"/>
      <c r="J14" s="152"/>
      <c r="K14" s="152"/>
      <c r="L14" s="152"/>
      <c r="M14" s="594" t="s">
        <v>267</v>
      </c>
      <c r="N14" s="594"/>
      <c r="O14" s="594"/>
      <c r="P14" s="595" t="s">
        <v>198</v>
      </c>
      <c r="Q14" s="595"/>
      <c r="R14" s="595"/>
      <c r="S14" s="595"/>
      <c r="T14" s="595"/>
      <c r="U14" s="595"/>
      <c r="V14" s="595"/>
      <c r="W14" s="595"/>
      <c r="X14" s="595"/>
      <c r="Y14" s="595"/>
      <c r="Z14" s="595"/>
      <c r="AA14" s="595"/>
      <c r="AB14" s="595"/>
      <c r="AC14" s="595"/>
      <c r="AD14" s="595"/>
      <c r="AE14" s="595"/>
      <c r="AF14" s="595"/>
      <c r="AG14" s="595"/>
      <c r="AH14" s="595"/>
      <c r="AI14" s="595"/>
      <c r="AJ14" s="595"/>
      <c r="AK14" s="596"/>
      <c r="AL14" s="153"/>
      <c r="AM14" s="153"/>
      <c r="AN14" s="153"/>
      <c r="AO14" s="153"/>
      <c r="AP14" s="153"/>
      <c r="AQ14" s="151"/>
      <c r="AR14" s="151"/>
      <c r="AS14" s="153"/>
      <c r="AT14" s="153"/>
      <c r="AU14" s="582"/>
      <c r="AV14" s="582"/>
      <c r="AW14" s="582"/>
      <c r="AX14" s="582"/>
      <c r="AY14" s="582"/>
      <c r="AZ14" s="582"/>
      <c r="BA14" s="582"/>
      <c r="BB14" s="583"/>
      <c r="BC14" s="154"/>
      <c r="BD14" s="154"/>
      <c r="BE14" s="155"/>
      <c r="BF14" s="587"/>
      <c r="BG14" s="588"/>
      <c r="BH14" s="588"/>
      <c r="BI14" s="588"/>
      <c r="BJ14" s="588"/>
      <c r="BK14" s="588"/>
      <c r="BL14" s="589"/>
      <c r="BM14" s="592"/>
      <c r="BN14" s="593"/>
      <c r="BO14" s="593"/>
      <c r="BP14" s="593"/>
      <c r="BQ14" s="593"/>
    </row>
    <row r="15" spans="1:69" s="170" customFormat="1" ht="93.65" customHeight="1" x14ac:dyDescent="0.35">
      <c r="A15" s="156" t="s">
        <v>37</v>
      </c>
      <c r="B15" s="157" t="s">
        <v>145</v>
      </c>
      <c r="C15" s="157" t="s">
        <v>38</v>
      </c>
      <c r="D15" s="157" t="s">
        <v>82</v>
      </c>
      <c r="E15" s="157" t="s">
        <v>272</v>
      </c>
      <c r="F15" s="157" t="s">
        <v>40</v>
      </c>
      <c r="G15" s="157" t="s">
        <v>68</v>
      </c>
      <c r="H15" s="157" t="s">
        <v>237</v>
      </c>
      <c r="I15" s="157" t="s">
        <v>238</v>
      </c>
      <c r="J15" s="157" t="s">
        <v>266</v>
      </c>
      <c r="K15" s="157" t="s">
        <v>42</v>
      </c>
      <c r="L15" s="157" t="s">
        <v>39</v>
      </c>
      <c r="M15" s="158" t="s">
        <v>146</v>
      </c>
      <c r="N15" s="159" t="s">
        <v>123</v>
      </c>
      <c r="O15" s="159" t="s">
        <v>124</v>
      </c>
      <c r="P15" s="160" t="s">
        <v>199</v>
      </c>
      <c r="Q15" s="160" t="s">
        <v>161</v>
      </c>
      <c r="R15" s="160" t="s">
        <v>157</v>
      </c>
      <c r="S15" s="160" t="s">
        <v>160</v>
      </c>
      <c r="T15" s="160" t="s">
        <v>158</v>
      </c>
      <c r="U15" s="160" t="s">
        <v>159</v>
      </c>
      <c r="V15" s="160" t="s">
        <v>162</v>
      </c>
      <c r="W15" s="160" t="s">
        <v>200</v>
      </c>
      <c r="X15" s="160" t="s">
        <v>171</v>
      </c>
      <c r="Y15" s="160" t="s">
        <v>172</v>
      </c>
      <c r="Z15" s="160" t="s">
        <v>173</v>
      </c>
      <c r="AA15" s="160" t="s">
        <v>174</v>
      </c>
      <c r="AB15" s="160" t="s">
        <v>175</v>
      </c>
      <c r="AC15" s="160" t="s">
        <v>176</v>
      </c>
      <c r="AD15" s="160" t="s">
        <v>177</v>
      </c>
      <c r="AE15" s="160" t="s">
        <v>178</v>
      </c>
      <c r="AF15" s="160" t="s">
        <v>179</v>
      </c>
      <c r="AG15" s="160" t="s">
        <v>180</v>
      </c>
      <c r="AH15" s="160" t="s">
        <v>181</v>
      </c>
      <c r="AI15" s="656" t="s">
        <v>170</v>
      </c>
      <c r="AJ15" s="657"/>
      <c r="AK15" s="658"/>
      <c r="AL15" s="161" t="s">
        <v>270</v>
      </c>
      <c r="AM15" s="161" t="s">
        <v>271</v>
      </c>
      <c r="AN15" s="161" t="s">
        <v>269</v>
      </c>
      <c r="AO15" s="659" t="s">
        <v>65</v>
      </c>
      <c r="AP15" s="659"/>
      <c r="AQ15" s="659" t="s">
        <v>41</v>
      </c>
      <c r="AR15" s="659"/>
      <c r="AS15" s="161" t="s">
        <v>43</v>
      </c>
      <c r="AT15" s="161" t="s">
        <v>135</v>
      </c>
      <c r="AU15" s="162" t="s">
        <v>45</v>
      </c>
      <c r="AV15" s="163" t="s">
        <v>46</v>
      </c>
      <c r="AW15" s="163" t="s">
        <v>83</v>
      </c>
      <c r="AX15" s="163" t="s">
        <v>47</v>
      </c>
      <c r="AY15" s="163" t="s">
        <v>48</v>
      </c>
      <c r="AZ15" s="163" t="s">
        <v>84</v>
      </c>
      <c r="BA15" s="163" t="s">
        <v>147</v>
      </c>
      <c r="BB15" s="163" t="s">
        <v>49</v>
      </c>
      <c r="BC15" s="164" t="s">
        <v>94</v>
      </c>
      <c r="BD15" s="164" t="s">
        <v>95</v>
      </c>
      <c r="BE15" s="165" t="s">
        <v>96</v>
      </c>
      <c r="BF15" s="660" t="s">
        <v>65</v>
      </c>
      <c r="BG15" s="661"/>
      <c r="BH15" s="661" t="s">
        <v>41</v>
      </c>
      <c r="BI15" s="661"/>
      <c r="BJ15" s="161" t="s">
        <v>44</v>
      </c>
      <c r="BK15" s="161" t="s">
        <v>136</v>
      </c>
      <c r="BL15" s="166" t="s">
        <v>228</v>
      </c>
      <c r="BM15" s="167" t="s">
        <v>287</v>
      </c>
      <c r="BN15" s="168" t="s">
        <v>148</v>
      </c>
      <c r="BO15" s="168" t="s">
        <v>149</v>
      </c>
      <c r="BP15" s="168" t="s">
        <v>150</v>
      </c>
      <c r="BQ15" s="169" t="s">
        <v>151</v>
      </c>
    </row>
    <row r="16" spans="1:69" s="170" customFormat="1" ht="13" customHeight="1" x14ac:dyDescent="0.35">
      <c r="A16" s="328"/>
      <c r="B16" s="329"/>
      <c r="C16" s="329"/>
      <c r="D16" s="329"/>
      <c r="E16" s="329"/>
      <c r="F16" s="329"/>
      <c r="G16" s="329"/>
      <c r="H16" s="329"/>
      <c r="I16" s="329"/>
      <c r="J16" s="329"/>
      <c r="K16" s="329"/>
      <c r="L16" s="329"/>
      <c r="M16" s="158"/>
      <c r="N16" s="159"/>
      <c r="O16" s="159"/>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330"/>
      <c r="AM16" s="330"/>
      <c r="AN16" s="330"/>
      <c r="AO16" s="331"/>
      <c r="AP16" s="332"/>
      <c r="AQ16" s="331"/>
      <c r="AR16" s="332"/>
      <c r="AS16" s="330"/>
      <c r="AT16" s="330"/>
      <c r="AU16" s="333"/>
      <c r="AV16" s="154"/>
      <c r="AW16" s="154"/>
      <c r="AX16" s="154"/>
      <c r="AY16" s="154"/>
      <c r="AZ16" s="154"/>
      <c r="BA16" s="154"/>
      <c r="BB16" s="154"/>
      <c r="BC16" s="164"/>
      <c r="BD16" s="164"/>
      <c r="BE16" s="165"/>
      <c r="BF16" s="334"/>
      <c r="BG16" s="335"/>
      <c r="BH16" s="336"/>
      <c r="BI16" s="335"/>
      <c r="BJ16" s="330"/>
      <c r="BK16" s="330"/>
      <c r="BL16" s="337"/>
      <c r="BM16" s="338"/>
      <c r="BN16" s="339"/>
      <c r="BO16" s="339"/>
      <c r="BP16" s="339"/>
      <c r="BQ16" s="340"/>
    </row>
    <row r="17" spans="1:69" s="138" customFormat="1" ht="201.5" x14ac:dyDescent="0.3">
      <c r="A17" s="514">
        <v>1</v>
      </c>
      <c r="B17" s="478" t="s">
        <v>133</v>
      </c>
      <c r="C17" s="456" t="s">
        <v>115</v>
      </c>
      <c r="D17" s="481" t="s">
        <v>189</v>
      </c>
      <c r="E17" s="456" t="s">
        <v>126</v>
      </c>
      <c r="F17" s="459" t="s">
        <v>1</v>
      </c>
      <c r="G17" s="459" t="s">
        <v>70</v>
      </c>
      <c r="H17" s="459" t="s">
        <v>307</v>
      </c>
      <c r="I17" s="459" t="s">
        <v>489</v>
      </c>
      <c r="J17" s="459" t="s">
        <v>522</v>
      </c>
      <c r="K17" s="486" t="str">
        <f>CONCATENATE(H17," ",I17," ",J17)</f>
        <v>Posibilidad de afectación operacional por expedición de documentos presupuestales con información errada debido a inexactitudes en la solicitud de documentos presupuestales (CDP Y RP)</v>
      </c>
      <c r="L17" s="459" t="s">
        <v>152</v>
      </c>
      <c r="M17" s="459" t="s">
        <v>125</v>
      </c>
      <c r="N17" s="459" t="s">
        <v>125</v>
      </c>
      <c r="O17" s="459" t="s">
        <v>125</v>
      </c>
      <c r="P17" s="459"/>
      <c r="Q17" s="459"/>
      <c r="R17" s="459"/>
      <c r="S17" s="459"/>
      <c r="T17" s="459"/>
      <c r="U17" s="459"/>
      <c r="V17" s="459"/>
      <c r="W17" s="459"/>
      <c r="X17" s="459"/>
      <c r="Y17" s="459"/>
      <c r="Z17" s="459"/>
      <c r="AA17" s="459"/>
      <c r="AB17" s="459"/>
      <c r="AC17" s="459"/>
      <c r="AD17" s="459"/>
      <c r="AE17" s="459"/>
      <c r="AF17" s="459"/>
      <c r="AG17" s="459"/>
      <c r="AH17" s="459"/>
      <c r="AI17" s="462">
        <f>COUNTIF(P17:AH20,"Si")</f>
        <v>0</v>
      </c>
      <c r="AJ17" s="465">
        <f>IF((COUNTIF(O17:AH20,"Si"))&lt;=0,0,(IF((COUNTIF(O17:AH20,"Si"))&lt;=5,3,(IF(COUNTIF(O17:AH20,"Si")&lt;=11,4,5)))))</f>
        <v>0</v>
      </c>
      <c r="AK17" s="465">
        <f>IF((COUNTIF(O17:AH20,"Si"))&lt;=0,0,(IF((COUNTIF(O17:AH20,"Si"))&lt;=5,"MODERADO",(IF(COUNTIF(O17:AH20,"Si")&lt;=11,"ALTO","EXTREMO")))))</f>
        <v>0</v>
      </c>
      <c r="AL17" s="462">
        <v>1400</v>
      </c>
      <c r="AM17" s="462"/>
      <c r="AN17" s="462" t="str">
        <f t="shared" ref="AN17" si="0">IF(AM17="Rara vez",1,(IF(AM17="Improbable",2,(IF(AM17="Posible",3,IF(AM17="Probable",4,IF(AM17="Seguro",5,"Revisar")))))))</f>
        <v>Revisar</v>
      </c>
      <c r="AO17" s="447">
        <f t="shared" ref="AO17" si="1">IF(E17="Corrupción",AN17,IF(AL17&lt;=2,1,IF(AL17&lt;=24,2,IF(AL17&lt;=500,3,IF(AL17&lt;=5000,4,IF(AL17&gt;5000,5,"Revisar"))))))</f>
        <v>4</v>
      </c>
      <c r="AP17" s="447" t="str">
        <f t="shared" ref="AP17" si="2">IF(E17="Corrupción",(IF(AO17=1,"Rara Vez",IF(AO17=2,"Improbable",IF(AO17=3,"Posible",IF(AO17=4,"Probable",IF(AO17=5,"Seguro","Revisar")))))),IF(AO17=1,"Muy Baja",IF(AO17=2,"Baja",IF(AO17=3,"Media",IF(AO17=4,"Alta","Muy Alta")))))</f>
        <v>Alta</v>
      </c>
      <c r="AQ17" s="447">
        <f>IF(E17="Corrupción",AJ17,(ROUND(((VLOOKUP(M17,Datos!$B$25:$C$29,2,FALSE)*Datos!$B$32)+(VLOOKUP(N17,Datos!$B$25:$C$29,2,FALSE)*Datos!$C$32)+(VLOOKUP(O17,Datos!$B$25:$C$29,2,FALSE)*Datos!$D$32))*5,0)))</f>
        <v>1</v>
      </c>
      <c r="AR17" s="447" t="str">
        <f>IF(AQ17=1,"Insignificante",IF(AQ17=2,"Menor",IF(AQ17=3,"Moderado",IF(AQ17=4,"Mayor","Catastrófico"))))</f>
        <v>Insignificante</v>
      </c>
      <c r="AS17" s="507">
        <f>_xlfn.NUMBERVALUE(CONCATENATE(AO17,AQ17),"##")</f>
        <v>41</v>
      </c>
      <c r="AT17" s="472" t="str">
        <f>VLOOKUP(AS17,Datos!$I$37:$J$61,2,FALSE)</f>
        <v>MODERADO</v>
      </c>
      <c r="AU17" s="215" t="s">
        <v>491</v>
      </c>
      <c r="AV17" s="216" t="s">
        <v>492</v>
      </c>
      <c r="AW17" s="216" t="s">
        <v>493</v>
      </c>
      <c r="AX17" s="217" t="s">
        <v>12</v>
      </c>
      <c r="AY17" s="217" t="s">
        <v>5</v>
      </c>
      <c r="AZ17" s="217" t="s">
        <v>3</v>
      </c>
      <c r="BA17" s="217" t="s">
        <v>29</v>
      </c>
      <c r="BB17" s="214" t="s">
        <v>7</v>
      </c>
      <c r="BC17" s="218">
        <f>IF(AX17=Datos!$C$63,Datos!$C$73,IF(AX17=Datos!$C$64,Datos!$C$74,IF(AX17=Datos!$C$65,Datos!$C$75,"Revisar")))+IF(AY17=Datos!$D$63,Datos!$D$73,IF(AY17=Datos!$D$64,Datos!$D$74,"Revisar"))+IF(AZ17=Datos!$E$63,Datos!$E$73,IF(AZ17=Datos!$E$64,Datos!$E$74,"Revisar"))+IF(BB17=Datos!$G$63,Datos!$G$73,IF(BB17=Datos!$G$64,Datos!$G$74,IF(BB17=Datos!$G$65,Datos!$G$75,"Revisar")))</f>
        <v>0.54999999999999993</v>
      </c>
      <c r="BD17" s="218">
        <f>IF(AX17=Datos!$C$65,BC17,0)</f>
        <v>0</v>
      </c>
      <c r="BE17" s="218">
        <f>IF(OR(AX17=Datos!$C$63,AX17=Datos!$C$64),BC17,0)</f>
        <v>0.54999999999999993</v>
      </c>
      <c r="BF17" s="447">
        <f>IF(ROUND(AO17-SUM(BE17:BE20),0)&lt;=0,1,ROUND(AO17-SUM(BE17:BE20),0))</f>
        <v>3</v>
      </c>
      <c r="BG17" s="447" t="str">
        <f>IF(E17="Corrupción",(IF(BF17=1,"Rara Vez",IF(BF17=2,"Improbable",IF(BF17=3,"Posible",IF(BF17=4,"Probable","Seguro"))))),IF(BF17=1,"Muy Baja",IF(BF17=2,"Baja",IF(BF17=3,"Media",IF(BF17=4,"Alta","Muy Alta")))))</f>
        <v>Media</v>
      </c>
      <c r="BH17" s="447">
        <f>ROUND(AQ17-SUM(BD17:BD20),0)</f>
        <v>1</v>
      </c>
      <c r="BI17" s="447" t="str">
        <f>IF(BH17=1,"Insignificante",IF(BH17=2,"Menor",IF(BH17=3,"Moderado",IF(BH17=4,"Mayor","Catastrófico"))))</f>
        <v>Insignificante</v>
      </c>
      <c r="BJ17" s="450">
        <f>_xlfn.NUMBERVALUE(CONCATENATE(BF17,BH17),"##")</f>
        <v>31</v>
      </c>
      <c r="BK17" s="453" t="str">
        <f>+VLOOKUP(BJ17,Datos!$I$37:$J$65,2,FALSE)</f>
        <v>MODERADO</v>
      </c>
      <c r="BL17" s="456" t="s">
        <v>236</v>
      </c>
      <c r="BM17" s="231" t="s">
        <v>494</v>
      </c>
      <c r="BN17" s="214" t="s">
        <v>492</v>
      </c>
      <c r="BO17" s="223">
        <v>45870</v>
      </c>
      <c r="BP17" s="223">
        <v>46022</v>
      </c>
      <c r="BQ17" s="232" t="s">
        <v>495</v>
      </c>
    </row>
    <row r="18" spans="1:69" ht="15.5" x14ac:dyDescent="0.35">
      <c r="A18" s="476"/>
      <c r="B18" s="479"/>
      <c r="C18" s="457"/>
      <c r="D18" s="482"/>
      <c r="E18" s="457"/>
      <c r="F18" s="460"/>
      <c r="G18" s="460"/>
      <c r="H18" s="460"/>
      <c r="I18" s="460"/>
      <c r="J18" s="460"/>
      <c r="K18" s="487"/>
      <c r="L18" s="460"/>
      <c r="M18" s="460"/>
      <c r="N18" s="460"/>
      <c r="O18" s="460"/>
      <c r="P18" s="460"/>
      <c r="Q18" s="460"/>
      <c r="R18" s="460"/>
      <c r="S18" s="460"/>
      <c r="T18" s="460"/>
      <c r="U18" s="460"/>
      <c r="V18" s="460"/>
      <c r="W18" s="460"/>
      <c r="X18" s="460"/>
      <c r="Y18" s="460"/>
      <c r="Z18" s="460"/>
      <c r="AA18" s="460"/>
      <c r="AB18" s="460"/>
      <c r="AC18" s="460"/>
      <c r="AD18" s="460"/>
      <c r="AE18" s="460"/>
      <c r="AF18" s="460"/>
      <c r="AG18" s="460"/>
      <c r="AH18" s="460"/>
      <c r="AI18" s="463"/>
      <c r="AJ18" s="466"/>
      <c r="AK18" s="466"/>
      <c r="AL18" s="463"/>
      <c r="AM18" s="463"/>
      <c r="AN18" s="463"/>
      <c r="AO18" s="448"/>
      <c r="AP18" s="448"/>
      <c r="AQ18" s="448"/>
      <c r="AR18" s="448"/>
      <c r="AS18" s="503"/>
      <c r="AT18" s="473"/>
      <c r="AU18" s="192"/>
      <c r="AV18" s="193"/>
      <c r="AW18" s="193"/>
      <c r="AX18" s="194"/>
      <c r="AY18" s="194"/>
      <c r="AZ18" s="194"/>
      <c r="BA18" s="194"/>
      <c r="BB18" s="191"/>
      <c r="BC18" s="195" t="e">
        <f>IF(AX18=Datos!$C$63,Datos!$C$73,IF(AX18=Datos!$C$64,Datos!$C$74,IF(AX18=Datos!$C$65,Datos!$C$75,"Revisar")))+IF(AY18=Datos!$D$63,Datos!$D$73,IF(AY18=Datos!$D$64,Datos!$D$74,"Revisar"))+IF(AZ18=Datos!$E$63,Datos!$E$73,IF(AZ18=Datos!$E$64,Datos!$E$74,"Revisar"))+IF(BB18=Datos!$G$63,Datos!$G$73,IF(BB18=Datos!$G$64,Datos!$G$74,IF(BB18=Datos!$G$65,Datos!$G$75,"Revisar")))</f>
        <v>#VALUE!</v>
      </c>
      <c r="BD18" s="195">
        <f>IF(AX18=Datos!$C$65,BC18,0)</f>
        <v>0</v>
      </c>
      <c r="BE18" s="195">
        <f>IF(OR(AX18=Datos!$C$63,AX18=Datos!$C$64),BC18,0)</f>
        <v>0</v>
      </c>
      <c r="BF18" s="448"/>
      <c r="BG18" s="448"/>
      <c r="BH18" s="448"/>
      <c r="BI18" s="448"/>
      <c r="BJ18" s="451"/>
      <c r="BK18" s="454"/>
      <c r="BL18" s="457"/>
      <c r="BM18" s="196"/>
      <c r="BN18" s="191"/>
      <c r="BO18" s="191"/>
      <c r="BP18" s="191"/>
      <c r="BQ18" s="197"/>
    </row>
    <row r="19" spans="1:69" ht="15.5" x14ac:dyDescent="0.35">
      <c r="A19" s="476"/>
      <c r="B19" s="479"/>
      <c r="C19" s="457"/>
      <c r="D19" s="482"/>
      <c r="E19" s="457"/>
      <c r="F19" s="460"/>
      <c r="G19" s="460"/>
      <c r="H19" s="460"/>
      <c r="I19" s="460"/>
      <c r="J19" s="460"/>
      <c r="K19" s="487"/>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3"/>
      <c r="AJ19" s="466"/>
      <c r="AK19" s="466"/>
      <c r="AL19" s="463"/>
      <c r="AM19" s="463"/>
      <c r="AN19" s="463"/>
      <c r="AO19" s="448"/>
      <c r="AP19" s="448"/>
      <c r="AQ19" s="448"/>
      <c r="AR19" s="448"/>
      <c r="AS19" s="503"/>
      <c r="AT19" s="473"/>
      <c r="AU19" s="199"/>
      <c r="AV19" s="193"/>
      <c r="AW19" s="193"/>
      <c r="AX19" s="194"/>
      <c r="AY19" s="194"/>
      <c r="AZ19" s="194"/>
      <c r="BA19" s="194"/>
      <c r="BB19" s="191"/>
      <c r="BC19" s="195" t="e">
        <f>IF(AX19=Datos!$C$63,Datos!$C$73,IF(AX19=Datos!$C$64,Datos!$C$74,IF(AX19=Datos!$C$65,Datos!$C$75,"Revisar")))+IF(AY19=Datos!$D$63,Datos!$D$73,IF(AY19=Datos!$D$64,Datos!$D$74,"Revisar"))+IF(AZ19=Datos!$E$63,Datos!$E$73,IF(AZ19=Datos!$E$64,Datos!$E$74,"Revisar"))+IF(BB19=Datos!$G$63,Datos!$G$73,IF(BB19=Datos!$G$64,Datos!$G$74,IF(BB19=Datos!$G$65,Datos!$G$75,"Revisar")))</f>
        <v>#VALUE!</v>
      </c>
      <c r="BD19" s="195">
        <f>IF(AX19=Datos!$C$65,BC19,0)</f>
        <v>0</v>
      </c>
      <c r="BE19" s="195">
        <f>IF(OR(AX19=Datos!$C$63,AX19=Datos!$C$64),BC19,0)</f>
        <v>0</v>
      </c>
      <c r="BF19" s="448"/>
      <c r="BG19" s="448"/>
      <c r="BH19" s="448"/>
      <c r="BI19" s="448"/>
      <c r="BJ19" s="451"/>
      <c r="BK19" s="454"/>
      <c r="BL19" s="457"/>
      <c r="BM19" s="200"/>
      <c r="BN19" s="200"/>
      <c r="BO19" s="200"/>
      <c r="BP19" s="200"/>
      <c r="BQ19" s="201"/>
    </row>
    <row r="20" spans="1:69" ht="16" thickBot="1" x14ac:dyDescent="0.4">
      <c r="A20" s="477"/>
      <c r="B20" s="480"/>
      <c r="C20" s="458"/>
      <c r="D20" s="483"/>
      <c r="E20" s="458"/>
      <c r="F20" s="461"/>
      <c r="G20" s="461"/>
      <c r="H20" s="461"/>
      <c r="I20" s="461"/>
      <c r="J20" s="461"/>
      <c r="K20" s="488"/>
      <c r="L20" s="461"/>
      <c r="M20" s="461"/>
      <c r="N20" s="461"/>
      <c r="O20" s="461"/>
      <c r="P20" s="461"/>
      <c r="Q20" s="461"/>
      <c r="R20" s="461"/>
      <c r="S20" s="461"/>
      <c r="T20" s="461"/>
      <c r="U20" s="461"/>
      <c r="V20" s="461"/>
      <c r="W20" s="461"/>
      <c r="X20" s="461"/>
      <c r="Y20" s="461"/>
      <c r="Z20" s="461"/>
      <c r="AA20" s="461"/>
      <c r="AB20" s="461"/>
      <c r="AC20" s="461"/>
      <c r="AD20" s="461"/>
      <c r="AE20" s="461"/>
      <c r="AF20" s="461"/>
      <c r="AG20" s="461"/>
      <c r="AH20" s="461"/>
      <c r="AI20" s="464"/>
      <c r="AJ20" s="467"/>
      <c r="AK20" s="467"/>
      <c r="AL20" s="464"/>
      <c r="AM20" s="464"/>
      <c r="AN20" s="464"/>
      <c r="AO20" s="449"/>
      <c r="AP20" s="449"/>
      <c r="AQ20" s="449"/>
      <c r="AR20" s="449"/>
      <c r="AS20" s="504"/>
      <c r="AT20" s="474"/>
      <c r="AU20" s="203"/>
      <c r="AV20" s="204"/>
      <c r="AW20" s="204"/>
      <c r="AX20" s="205"/>
      <c r="AY20" s="205"/>
      <c r="AZ20" s="205"/>
      <c r="BA20" s="205"/>
      <c r="BB20" s="202"/>
      <c r="BC20" s="206" t="e">
        <f>IF(AX20=Datos!$C$63,Datos!$C$73,IF(AX20=Datos!$C$64,Datos!$C$74,IF(AX20=Datos!$C$65,Datos!$C$75,"Revisar")))+IF(AY20=Datos!$D$63,Datos!$D$73,IF(AY20=Datos!$D$64,Datos!$D$74,"Revisar"))+IF(AZ20=Datos!$E$63,Datos!$E$73,IF(AZ20=Datos!$E$64,Datos!$E$74,"Revisar"))+IF(BB20=Datos!$G$63,Datos!$G$73,IF(BB20=Datos!$G$64,Datos!$G$74,IF(BB20=Datos!$G$65,Datos!$G$75,"Revisar")))</f>
        <v>#VALUE!</v>
      </c>
      <c r="BD20" s="206">
        <f>IF(AX20=Datos!$C$65,BC20,0)</f>
        <v>0</v>
      </c>
      <c r="BE20" s="206">
        <f>IF(OR(AX20=Datos!$C$63,AX20=Datos!$C$64),BC20,0)</f>
        <v>0</v>
      </c>
      <c r="BF20" s="449"/>
      <c r="BG20" s="449"/>
      <c r="BH20" s="449"/>
      <c r="BI20" s="449"/>
      <c r="BJ20" s="452"/>
      <c r="BK20" s="455"/>
      <c r="BL20" s="458"/>
      <c r="BM20" s="207"/>
      <c r="BN20" s="207"/>
      <c r="BO20" s="207"/>
      <c r="BP20" s="207"/>
      <c r="BQ20" s="208"/>
    </row>
    <row r="21" spans="1:69" s="138" customFormat="1" ht="186.65" customHeight="1" x14ac:dyDescent="0.3">
      <c r="A21" s="514">
        <v>2</v>
      </c>
      <c r="B21" s="478" t="s">
        <v>133</v>
      </c>
      <c r="C21" s="456" t="s">
        <v>115</v>
      </c>
      <c r="D21" s="481" t="s">
        <v>189</v>
      </c>
      <c r="E21" s="456" t="s">
        <v>126</v>
      </c>
      <c r="F21" s="459" t="s">
        <v>1</v>
      </c>
      <c r="G21" s="459" t="s">
        <v>70</v>
      </c>
      <c r="H21" s="459" t="s">
        <v>496</v>
      </c>
      <c r="I21" s="459" t="s">
        <v>497</v>
      </c>
      <c r="J21" s="459" t="s">
        <v>498</v>
      </c>
      <c r="K21" s="486" t="str">
        <f>CONCATENATE(H21," ",I21," ",J21)</f>
        <v>Posibilidad de afectación  reputacional por registro incorrecto de los hechos económicos en el sistema financiero debido al reconocimiento contable inadecuado o duplicado</v>
      </c>
      <c r="L21" s="459" t="s">
        <v>0</v>
      </c>
      <c r="M21" s="459" t="s">
        <v>125</v>
      </c>
      <c r="N21" s="459" t="s">
        <v>78</v>
      </c>
      <c r="O21" s="459" t="s">
        <v>79</v>
      </c>
      <c r="P21" s="459"/>
      <c r="Q21" s="459"/>
      <c r="R21" s="459"/>
      <c r="S21" s="459"/>
      <c r="T21" s="459"/>
      <c r="U21" s="459"/>
      <c r="V21" s="459"/>
      <c r="W21" s="459"/>
      <c r="X21" s="459"/>
      <c r="Y21" s="459"/>
      <c r="Z21" s="459"/>
      <c r="AA21" s="459"/>
      <c r="AB21" s="459"/>
      <c r="AC21" s="459"/>
      <c r="AD21" s="459"/>
      <c r="AE21" s="459"/>
      <c r="AF21" s="459"/>
      <c r="AG21" s="459"/>
      <c r="AH21" s="459"/>
      <c r="AI21" s="462">
        <f>COUNTIF(P21:AH24,"Si")</f>
        <v>0</v>
      </c>
      <c r="AJ21" s="465">
        <f>IF((COUNTIF(O21:AH24,"Si"))&lt;=0,0,(IF((COUNTIF(O21:AH24,"Si"))&lt;=5,3,(IF(COUNTIF(O21:AH24,"Si")&lt;=11,4,5)))))</f>
        <v>0</v>
      </c>
      <c r="AK21" s="465">
        <f>IF((COUNTIF(O21:AH24,"Si"))&lt;=0,0,(IF((COUNTIF(O21:AH24,"Si"))&lt;=5,"MODERADO",(IF(COUNTIF(O21:AH24,"Si")&lt;=11,"ALTO","EXTREMO")))))</f>
        <v>0</v>
      </c>
      <c r="AL21" s="462">
        <v>12</v>
      </c>
      <c r="AM21" s="462"/>
      <c r="AN21" s="462" t="str">
        <f t="shared" ref="AN21" si="3">IF(AM21="Rara vez",1,(IF(AM21="Improbable",2,(IF(AM21="Posible",3,IF(AM21="Probable",4,IF(AM21="Seguro",5,"Revisar")))))))</f>
        <v>Revisar</v>
      </c>
      <c r="AO21" s="447">
        <f t="shared" ref="AO21" si="4">IF(E21="Corrupción",AN21,IF(AL21&lt;=2,1,IF(AL21&lt;=24,2,IF(AL21&lt;=500,3,IF(AL21&lt;=5000,4,IF(AL21&gt;5000,5,"Revisar"))))))</f>
        <v>2</v>
      </c>
      <c r="AP21" s="447" t="str">
        <f t="shared" ref="AP21" si="5">IF(E21="Corrupción",(IF(AO21=1,"Rara Vez",IF(AO21=2,"Improbable",IF(AO21=3,"Posible",IF(AO21=4,"Probable",IF(AO21=5,"Seguro","Revisar")))))),IF(AO21=1,"Muy Baja",IF(AO21=2,"Baja",IF(AO21=3,"Media",IF(AO21=4,"Alta","Muy Alta")))))</f>
        <v>Baja</v>
      </c>
      <c r="AQ21" s="447">
        <f>IF(E21="Corrupción",AJ21,(ROUND(((VLOOKUP(M21,Datos!$B$25:$C$29,2,FALSE)*Datos!$B$32)+(VLOOKUP(N21,Datos!$B$25:$C$29,2,FALSE)*Datos!$C$32)+(VLOOKUP(O21,Datos!$B$25:$C$29,2,FALSE)*Datos!$D$32))*5,0)))</f>
        <v>2</v>
      </c>
      <c r="AR21" s="447" t="str">
        <f>IF(AQ21=1,"Insignificante",IF(AQ21=2,"Menor",IF(AQ21=3,"Moderado",IF(AQ21=4,"Mayor","Catastrófico"))))</f>
        <v>Menor</v>
      </c>
      <c r="AS21" s="507">
        <f>_xlfn.NUMBERVALUE(CONCATENATE(AO21,AQ21),"##")</f>
        <v>22</v>
      </c>
      <c r="AT21" s="472" t="str">
        <f>VLOOKUP(AS21,Datos!$I$37:$J$61,2,FALSE)</f>
        <v>MODERADO</v>
      </c>
      <c r="AU21" s="215" t="s">
        <v>499</v>
      </c>
      <c r="AV21" s="216" t="s">
        <v>500</v>
      </c>
      <c r="AW21" s="216" t="s">
        <v>501</v>
      </c>
      <c r="AX21" s="217" t="s">
        <v>12</v>
      </c>
      <c r="AY21" s="217" t="s">
        <v>5</v>
      </c>
      <c r="AZ21" s="217" t="s">
        <v>3</v>
      </c>
      <c r="BA21" s="217" t="s">
        <v>26</v>
      </c>
      <c r="BB21" s="214" t="s">
        <v>7</v>
      </c>
      <c r="BC21" s="218">
        <f>IF(AX21=Datos!$C$63,Datos!$C$73,IF(AX21=Datos!$C$64,Datos!$C$74,IF(AX21=Datos!$C$65,Datos!$C$75,"Revisar")))+IF(AY21=Datos!$D$63,Datos!$D$73,IF(AY21=Datos!$D$64,Datos!$D$74,"Revisar"))+IF(AZ21=Datos!$E$63,Datos!$E$73,IF(AZ21=Datos!$E$64,Datos!$E$74,"Revisar"))+IF(BB21=Datos!$G$63,Datos!$G$73,IF(BB21=Datos!$G$64,Datos!$G$74,IF(BB21=Datos!$G$65,Datos!$G$75,"Revisar")))</f>
        <v>0.54999999999999993</v>
      </c>
      <c r="BD21" s="218">
        <f>IF(AX21=Datos!$C$65,BC21,0)</f>
        <v>0</v>
      </c>
      <c r="BE21" s="218">
        <f>IF(OR(AX21=Datos!$C$63,AX21=Datos!$C$64),BC21,0)</f>
        <v>0.54999999999999993</v>
      </c>
      <c r="BF21" s="447">
        <f>IF(ROUND(AO21-SUM(BE21:BE24),0)&lt;=0,1,ROUND(AO21-SUM(BE21:BE24),0))</f>
        <v>1</v>
      </c>
      <c r="BG21" s="447" t="str">
        <f>IF(E21="Corrupción",(IF(BF21=1,"Rara Vez",IF(BF21=2,"Improbable",IF(BF21=3,"Posible",IF(BF21=4,"Probable","Seguro"))))),IF(BF21=1,"Muy Baja",IF(BF21=2,"Baja",IF(BF21=3,"Media",IF(BF21=4,"Alta","Muy Alta")))))</f>
        <v>Muy Baja</v>
      </c>
      <c r="BH21" s="447">
        <f>ROUND(AQ21-SUM(BD21:BD24),0)</f>
        <v>2</v>
      </c>
      <c r="BI21" s="447" t="str">
        <f>IF(BH21=1,"Insignificante",IF(BH21=2,"Menor",IF(BH21=3,"Moderado",IF(BH21=4,"Mayor","Catastrófico"))))</f>
        <v>Menor</v>
      </c>
      <c r="BJ21" s="450">
        <f>_xlfn.NUMBERVALUE(CONCATENATE(BF21,BH21),"##")</f>
        <v>12</v>
      </c>
      <c r="BK21" s="453" t="str">
        <f>+VLOOKUP(BJ21,Datos!$I$37:$J$65,2,FALSE)</f>
        <v>BAJO</v>
      </c>
      <c r="BL21" s="456" t="s">
        <v>233</v>
      </c>
      <c r="BM21" s="231"/>
      <c r="BN21" s="415"/>
      <c r="BO21" s="214"/>
      <c r="BP21" s="214"/>
      <c r="BQ21" s="232"/>
    </row>
    <row r="22" spans="1:69" ht="15.5" x14ac:dyDescent="0.35">
      <c r="A22" s="476"/>
      <c r="B22" s="479"/>
      <c r="C22" s="457"/>
      <c r="D22" s="482"/>
      <c r="E22" s="457"/>
      <c r="F22" s="460"/>
      <c r="G22" s="460"/>
      <c r="H22" s="460"/>
      <c r="I22" s="460"/>
      <c r="J22" s="460"/>
      <c r="K22" s="487"/>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3"/>
      <c r="AJ22" s="466"/>
      <c r="AK22" s="466"/>
      <c r="AL22" s="463"/>
      <c r="AM22" s="463"/>
      <c r="AN22" s="463"/>
      <c r="AO22" s="448"/>
      <c r="AP22" s="448"/>
      <c r="AQ22" s="448"/>
      <c r="AR22" s="448"/>
      <c r="AS22" s="503"/>
      <c r="AT22" s="473"/>
      <c r="AU22" s="192"/>
      <c r="AV22" s="193"/>
      <c r="AW22" s="193"/>
      <c r="AX22" s="194"/>
      <c r="AY22" s="194"/>
      <c r="AZ22" s="194"/>
      <c r="BA22" s="194"/>
      <c r="BB22" s="191"/>
      <c r="BC22" s="195" t="e">
        <f>IF(AX22=Datos!$C$63,Datos!$C$73,IF(AX22=Datos!$C$64,Datos!$C$74,IF(AX22=Datos!$C$65,Datos!$C$75,"Revisar")))+IF(AY22=Datos!$D$63,Datos!$D$73,IF(AY22=Datos!$D$64,Datos!$D$74,"Revisar"))+IF(AZ22=Datos!$E$63,Datos!$E$73,IF(AZ22=Datos!$E$64,Datos!$E$74,"Revisar"))+IF(BB22=Datos!$G$63,Datos!$G$73,IF(BB22=Datos!$G$64,Datos!$G$74,IF(BB22=Datos!$G$65,Datos!$G$75,"Revisar")))</f>
        <v>#VALUE!</v>
      </c>
      <c r="BD22" s="195">
        <f>IF(AX22=Datos!$C$65,BC22,0)</f>
        <v>0</v>
      </c>
      <c r="BE22" s="195">
        <f>IF(OR(AX22=Datos!$C$63,AX22=Datos!$C$64),BC22,0)</f>
        <v>0</v>
      </c>
      <c r="BF22" s="448"/>
      <c r="BG22" s="448"/>
      <c r="BH22" s="448"/>
      <c r="BI22" s="448"/>
      <c r="BJ22" s="451"/>
      <c r="BK22" s="454"/>
      <c r="BL22" s="457"/>
      <c r="BM22" s="196"/>
      <c r="BN22" s="191"/>
      <c r="BO22" s="191"/>
      <c r="BP22" s="191"/>
      <c r="BQ22" s="197"/>
    </row>
    <row r="23" spans="1:69" ht="15.5" x14ac:dyDescent="0.35">
      <c r="A23" s="476"/>
      <c r="B23" s="479"/>
      <c r="C23" s="457"/>
      <c r="D23" s="482"/>
      <c r="E23" s="457"/>
      <c r="F23" s="460"/>
      <c r="G23" s="460"/>
      <c r="H23" s="460"/>
      <c r="I23" s="460"/>
      <c r="J23" s="460"/>
      <c r="K23" s="487"/>
      <c r="L23" s="460"/>
      <c r="M23" s="460"/>
      <c r="N23" s="460"/>
      <c r="O23" s="460"/>
      <c r="P23" s="460"/>
      <c r="Q23" s="460"/>
      <c r="R23" s="460"/>
      <c r="S23" s="460"/>
      <c r="T23" s="460"/>
      <c r="U23" s="460"/>
      <c r="V23" s="460"/>
      <c r="W23" s="460"/>
      <c r="X23" s="460"/>
      <c r="Y23" s="460"/>
      <c r="Z23" s="460"/>
      <c r="AA23" s="460"/>
      <c r="AB23" s="460"/>
      <c r="AC23" s="460"/>
      <c r="AD23" s="460"/>
      <c r="AE23" s="460"/>
      <c r="AF23" s="460"/>
      <c r="AG23" s="460"/>
      <c r="AH23" s="460"/>
      <c r="AI23" s="463"/>
      <c r="AJ23" s="466"/>
      <c r="AK23" s="466"/>
      <c r="AL23" s="463"/>
      <c r="AM23" s="463"/>
      <c r="AN23" s="463"/>
      <c r="AO23" s="448"/>
      <c r="AP23" s="448"/>
      <c r="AQ23" s="448"/>
      <c r="AR23" s="448"/>
      <c r="AS23" s="503"/>
      <c r="AT23" s="473"/>
      <c r="AU23" s="199"/>
      <c r="AV23" s="193"/>
      <c r="AW23" s="193"/>
      <c r="AX23" s="194"/>
      <c r="AY23" s="194"/>
      <c r="AZ23" s="194"/>
      <c r="BA23" s="194"/>
      <c r="BB23" s="191"/>
      <c r="BC23" s="195" t="e">
        <f>IF(AX23=Datos!$C$63,Datos!$C$73,IF(AX23=Datos!$C$64,Datos!$C$74,IF(AX23=Datos!$C$65,Datos!$C$75,"Revisar")))+IF(AY23=Datos!$D$63,Datos!$D$73,IF(AY23=Datos!$D$64,Datos!$D$74,"Revisar"))+IF(AZ23=Datos!$E$63,Datos!$E$73,IF(AZ23=Datos!$E$64,Datos!$E$74,"Revisar"))+IF(BB23=Datos!$G$63,Datos!$G$73,IF(BB23=Datos!$G$64,Datos!$G$74,IF(BB23=Datos!$G$65,Datos!$G$75,"Revisar")))</f>
        <v>#VALUE!</v>
      </c>
      <c r="BD23" s="195">
        <f>IF(AX23=Datos!$C$65,BC23,0)</f>
        <v>0</v>
      </c>
      <c r="BE23" s="195">
        <f>IF(OR(AX23=Datos!$C$63,AX23=Datos!$C$64),BC23,0)</f>
        <v>0</v>
      </c>
      <c r="BF23" s="448"/>
      <c r="BG23" s="448"/>
      <c r="BH23" s="448"/>
      <c r="BI23" s="448"/>
      <c r="BJ23" s="451"/>
      <c r="BK23" s="454"/>
      <c r="BL23" s="457"/>
      <c r="BM23" s="200"/>
      <c r="BN23" s="200"/>
      <c r="BO23" s="200"/>
      <c r="BP23" s="200"/>
      <c r="BQ23" s="201"/>
    </row>
    <row r="24" spans="1:69" ht="16" thickBot="1" x14ac:dyDescent="0.4">
      <c r="A24" s="477"/>
      <c r="B24" s="480"/>
      <c r="C24" s="458"/>
      <c r="D24" s="483"/>
      <c r="E24" s="458"/>
      <c r="F24" s="461"/>
      <c r="G24" s="461"/>
      <c r="H24" s="461"/>
      <c r="I24" s="461"/>
      <c r="J24" s="461"/>
      <c r="K24" s="488"/>
      <c r="L24" s="461"/>
      <c r="M24" s="461"/>
      <c r="N24" s="461"/>
      <c r="O24" s="461"/>
      <c r="P24" s="461"/>
      <c r="Q24" s="461"/>
      <c r="R24" s="461"/>
      <c r="S24" s="461"/>
      <c r="T24" s="461"/>
      <c r="U24" s="461"/>
      <c r="V24" s="461"/>
      <c r="W24" s="461"/>
      <c r="X24" s="461"/>
      <c r="Y24" s="461"/>
      <c r="Z24" s="461"/>
      <c r="AA24" s="461"/>
      <c r="AB24" s="461"/>
      <c r="AC24" s="461"/>
      <c r="AD24" s="461"/>
      <c r="AE24" s="461"/>
      <c r="AF24" s="461"/>
      <c r="AG24" s="461"/>
      <c r="AH24" s="461"/>
      <c r="AI24" s="464"/>
      <c r="AJ24" s="467"/>
      <c r="AK24" s="467"/>
      <c r="AL24" s="464"/>
      <c r="AM24" s="464"/>
      <c r="AN24" s="464"/>
      <c r="AO24" s="449"/>
      <c r="AP24" s="449"/>
      <c r="AQ24" s="449"/>
      <c r="AR24" s="449"/>
      <c r="AS24" s="504"/>
      <c r="AT24" s="474"/>
      <c r="AU24" s="203"/>
      <c r="AV24" s="204"/>
      <c r="AW24" s="204"/>
      <c r="AX24" s="205"/>
      <c r="AY24" s="205"/>
      <c r="AZ24" s="205"/>
      <c r="BA24" s="205"/>
      <c r="BB24" s="202"/>
      <c r="BC24" s="206" t="e">
        <f>IF(AX24=Datos!$C$63,Datos!$C$73,IF(AX24=Datos!$C$64,Datos!$C$74,IF(AX24=Datos!$C$65,Datos!$C$75,"Revisar")))+IF(AY24=Datos!$D$63,Datos!$D$73,IF(AY24=Datos!$D$64,Datos!$D$74,"Revisar"))+IF(AZ24=Datos!$E$63,Datos!$E$73,IF(AZ24=Datos!$E$64,Datos!$E$74,"Revisar"))+IF(BB24=Datos!$G$63,Datos!$G$73,IF(BB24=Datos!$G$64,Datos!$G$74,IF(BB24=Datos!$G$65,Datos!$G$75,"Revisar")))</f>
        <v>#VALUE!</v>
      </c>
      <c r="BD24" s="206">
        <f>IF(AX24=Datos!$C$65,BC24,0)</f>
        <v>0</v>
      </c>
      <c r="BE24" s="206">
        <f>IF(OR(AX24=Datos!$C$63,AX24=Datos!$C$64),BC24,0)</f>
        <v>0</v>
      </c>
      <c r="BF24" s="449"/>
      <c r="BG24" s="449"/>
      <c r="BH24" s="449"/>
      <c r="BI24" s="449"/>
      <c r="BJ24" s="452"/>
      <c r="BK24" s="455"/>
      <c r="BL24" s="458"/>
      <c r="BM24" s="207"/>
      <c r="BN24" s="207"/>
      <c r="BO24" s="207"/>
      <c r="BP24" s="207"/>
      <c r="BQ24" s="208"/>
    </row>
    <row r="25" spans="1:69" s="350" customFormat="1" ht="241" customHeight="1" x14ac:dyDescent="0.3">
      <c r="A25" s="514">
        <v>3</v>
      </c>
      <c r="B25" s="478" t="s">
        <v>133</v>
      </c>
      <c r="C25" s="456" t="s">
        <v>115</v>
      </c>
      <c r="D25" s="481" t="s">
        <v>189</v>
      </c>
      <c r="E25" s="456" t="s">
        <v>127</v>
      </c>
      <c r="F25" s="459" t="s">
        <v>75</v>
      </c>
      <c r="G25" s="459" t="s">
        <v>72</v>
      </c>
      <c r="H25" s="459" t="s">
        <v>523</v>
      </c>
      <c r="I25" s="459" t="s">
        <v>503</v>
      </c>
      <c r="J25" s="459" t="s">
        <v>504</v>
      </c>
      <c r="K25" s="486" t="str">
        <f>CONCATENATE(H25," ",I25," ",J25)</f>
        <v>Posibilidad de recibir o solicitar cualquier dádiva en la caja menor   por desviación de los recursos asignados, debido a intereses particulares y presiones de terceros</v>
      </c>
      <c r="L25" s="459" t="s">
        <v>17</v>
      </c>
      <c r="M25" s="459"/>
      <c r="N25" s="459"/>
      <c r="O25" s="459"/>
      <c r="P25" s="459" t="s">
        <v>169</v>
      </c>
      <c r="Q25" s="459" t="s">
        <v>169</v>
      </c>
      <c r="R25" s="459" t="s">
        <v>168</v>
      </c>
      <c r="S25" s="459" t="s">
        <v>168</v>
      </c>
      <c r="T25" s="459" t="s">
        <v>168</v>
      </c>
      <c r="U25" s="459" t="s">
        <v>169</v>
      </c>
      <c r="V25" s="459" t="s">
        <v>168</v>
      </c>
      <c r="W25" s="459" t="s">
        <v>168</v>
      </c>
      <c r="X25" s="459" t="s">
        <v>168</v>
      </c>
      <c r="Y25" s="459" t="s">
        <v>169</v>
      </c>
      <c r="Z25" s="459" t="s">
        <v>169</v>
      </c>
      <c r="AA25" s="459" t="s">
        <v>169</v>
      </c>
      <c r="AB25" s="459" t="s">
        <v>169</v>
      </c>
      <c r="AC25" s="459" t="s">
        <v>169</v>
      </c>
      <c r="AD25" s="459" t="s">
        <v>168</v>
      </c>
      <c r="AE25" s="459" t="s">
        <v>168</v>
      </c>
      <c r="AF25" s="459" t="s">
        <v>168</v>
      </c>
      <c r="AG25" s="459" t="s">
        <v>168</v>
      </c>
      <c r="AH25" s="459" t="s">
        <v>168</v>
      </c>
      <c r="AI25" s="508">
        <f>COUNTIF(P25:AH28,"Si")</f>
        <v>8</v>
      </c>
      <c r="AJ25" s="511">
        <f>IF((COUNTIF(O25:AH28,"Si"))&lt;=0,0,(IF((COUNTIF(O25:AH28,"Si"))&lt;=5,3,(IF(COUNTIF(O25:AH28,"Si")&lt;=11,4,5)))))</f>
        <v>4</v>
      </c>
      <c r="AK25" s="511" t="str">
        <f>IF((COUNTIF(O25:AH28,"Si"))&lt;=0,0,(IF((COUNTIF(O25:AH28,"Si"))&lt;=5,"MODERADO",(IF(COUNTIF(O25:AH28,"Si")&lt;=11,"ALTO","EXTREMO")))))</f>
        <v>ALTO</v>
      </c>
      <c r="AL25" s="508"/>
      <c r="AM25" s="462" t="s">
        <v>215</v>
      </c>
      <c r="AN25" s="462">
        <f t="shared" ref="AN25" si="6">IF(AM25="Rara vez",1,(IF(AM25="Improbable",2,(IF(AM25="Posible",3,IF(AM25="Probable",4,IF(AM25="Seguro",5,"Revisar")))))))</f>
        <v>3</v>
      </c>
      <c r="AO25" s="447">
        <f t="shared" ref="AO25" si="7">IF(E25="Corrupción",AN25,IF(AL25&lt;=2,1,IF(AL25&lt;=24,2,IF(AL25&lt;=500,3,IF(AL25&lt;=5000,4,IF(AL25&gt;5000,5,"Revisar"))))))</f>
        <v>3</v>
      </c>
      <c r="AP25" s="447" t="str">
        <f t="shared" ref="AP25" si="8">IF(E25="Corrupción",(IF(AO25=1,"Rara Vez",IF(AO25=2,"Improbable",IF(AO25=3,"Posible",IF(AO25=4,"Probable",IF(AO25=5,"Seguro","Revisar")))))),IF(AO25=1,"Muy Baja",IF(AO25=2,"Baja",IF(AO25=3,"Media",IF(AO25=4,"Alta","Muy Alta")))))</f>
        <v>Posible</v>
      </c>
      <c r="AQ25" s="447">
        <f>IF(E25="Corrupción",AJ25,(ROUND(((VLOOKUP(M25,Datos!$B$25:$C$29,2,FALSE)*Datos!$B$32)+(VLOOKUP(N25,Datos!$B$25:$C$29,2,FALSE)*Datos!$C$32)+(VLOOKUP(O25,Datos!$B$25:$C$29,2,FALSE)*Datos!$D$32))*5,0)))</f>
        <v>4</v>
      </c>
      <c r="AR25" s="447" t="str">
        <f>IF(AQ25=1,"Insignificante",IF(AQ25=2,"Menor",IF(AQ25=3,"Moderado",IF(AQ25=4,"Mayor","Catastrófico"))))</f>
        <v>Mayor</v>
      </c>
      <c r="AS25" s="507">
        <f>_xlfn.NUMBERVALUE(CONCATENATE(AO25,AQ25),"##")</f>
        <v>34</v>
      </c>
      <c r="AT25" s="472" t="str">
        <f>VLOOKUP(AS25,Datos!$I$37:$J$61,2,FALSE)</f>
        <v>ALTO</v>
      </c>
      <c r="AU25" s="215" t="s">
        <v>505</v>
      </c>
      <c r="AV25" s="216" t="s">
        <v>506</v>
      </c>
      <c r="AW25" s="216" t="s">
        <v>507</v>
      </c>
      <c r="AX25" s="217" t="s">
        <v>12</v>
      </c>
      <c r="AY25" s="217" t="s">
        <v>5</v>
      </c>
      <c r="AZ25" s="217" t="s">
        <v>3</v>
      </c>
      <c r="BA25" s="217" t="s">
        <v>26</v>
      </c>
      <c r="BB25" s="214" t="s">
        <v>7</v>
      </c>
      <c r="BC25" s="416">
        <f>IF(AX25=Datos!$C$63,Datos!$C$73,IF(AX25=Datos!$C$64,Datos!$C$74,IF(AX25=Datos!$C$65,Datos!$C$75,"Revisar")))+IF(AY25=Datos!$D$63,Datos!$D$73,IF(AY25=Datos!$D$64,Datos!$D$74,"Revisar"))+IF(AZ25=Datos!$E$63,Datos!$E$73,IF(AZ25=Datos!$E$64,Datos!$E$74,"Revisar"))+IF(BB25=Datos!$G$63,Datos!$G$73,IF(BB25=Datos!$G$64,Datos!$G$74,IF(BB25=Datos!$G$65,Datos!$G$75,"Revisar")))</f>
        <v>0.54999999999999993</v>
      </c>
      <c r="BD25" s="416">
        <f>IF(AX25=Datos!$C$65,BC25,0)</f>
        <v>0</v>
      </c>
      <c r="BE25" s="416">
        <f>IF(OR(AX25=Datos!$C$63,AX25=Datos!$C$64),BC25,0)</f>
        <v>0.54999999999999993</v>
      </c>
      <c r="BF25" s="447">
        <f>IF(ROUND(AO25-SUM(BE25:BE28),0)&lt;=0,1,ROUND(AO25-SUM(BE25:BE28),0))</f>
        <v>2</v>
      </c>
      <c r="BG25" s="447" t="str">
        <f>IF(E25="Corrupción",(IF(BF25=1,"Rara Vez",IF(BF25=2,"Improbable",IF(BF25=3,"Posible",IF(BF25=4,"Probable","Seguro"))))),IF(BF25=1,"Muy Baja",IF(BF25=2,"Baja",IF(BF25=3,"Media",IF(BF25=4,"Alta","Muy Alta")))))</f>
        <v>Improbable</v>
      </c>
      <c r="BH25" s="447">
        <f>ROUND(AQ25-SUM(BD25:BD28),0)</f>
        <v>4</v>
      </c>
      <c r="BI25" s="447" t="str">
        <f>IF(BH25=1,"Insignificante",IF(BH25=2,"Menor",IF(BH25=3,"Moderado",IF(BH25=4,"Mayor","Catastrófico"))))</f>
        <v>Mayor</v>
      </c>
      <c r="BJ25" s="450">
        <f>_xlfn.NUMBERVALUE(CONCATENATE(BF25,BH25),"##")</f>
        <v>24</v>
      </c>
      <c r="BK25" s="453" t="str">
        <f>+VLOOKUP(BJ25,Datos!$I$37:$J$65,2,FALSE)</f>
        <v>ALTO</v>
      </c>
      <c r="BL25" s="456" t="s">
        <v>236</v>
      </c>
      <c r="BM25" s="417" t="s">
        <v>508</v>
      </c>
      <c r="BN25" s="214" t="s">
        <v>509</v>
      </c>
      <c r="BO25" s="223">
        <v>45873</v>
      </c>
      <c r="BP25" s="223">
        <v>45912</v>
      </c>
      <c r="BQ25" s="232" t="s">
        <v>510</v>
      </c>
    </row>
    <row r="26" spans="1:69" s="353" customFormat="1" ht="108.5" x14ac:dyDescent="0.35">
      <c r="A26" s="476"/>
      <c r="B26" s="479"/>
      <c r="C26" s="457"/>
      <c r="D26" s="482"/>
      <c r="E26" s="457"/>
      <c r="F26" s="460"/>
      <c r="G26" s="460"/>
      <c r="H26" s="460"/>
      <c r="I26" s="460"/>
      <c r="J26" s="460"/>
      <c r="K26" s="487"/>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509"/>
      <c r="AJ26" s="512"/>
      <c r="AK26" s="512"/>
      <c r="AL26" s="509"/>
      <c r="AM26" s="463"/>
      <c r="AN26" s="463"/>
      <c r="AO26" s="448"/>
      <c r="AP26" s="448"/>
      <c r="AQ26" s="448"/>
      <c r="AR26" s="448"/>
      <c r="AS26" s="503"/>
      <c r="AT26" s="473"/>
      <c r="AU26" s="378"/>
      <c r="AV26" s="379"/>
      <c r="AW26" s="379"/>
      <c r="AX26" s="194"/>
      <c r="AY26" s="194"/>
      <c r="AZ26" s="194"/>
      <c r="BA26" s="194"/>
      <c r="BB26" s="191"/>
      <c r="BC26" s="352" t="e">
        <f>IF(AX26=Datos!$C$63,Datos!$C$73,IF(AX26=Datos!$C$64,Datos!$C$74,IF(AX26=Datos!$C$65,Datos!$C$75,"Revisar")))+IF(AY26=Datos!$D$63,Datos!$D$73,IF(AY26=Datos!$D$64,Datos!$D$74,"Revisar"))+IF(AZ26=Datos!$E$63,Datos!$E$73,IF(AZ26=Datos!$E$64,Datos!$E$74,"Revisar"))+IF(BB26=Datos!$G$63,Datos!$G$73,IF(BB26=Datos!$G$64,Datos!$G$74,IF(BB26=Datos!$G$65,Datos!$G$75,"Revisar")))</f>
        <v>#VALUE!</v>
      </c>
      <c r="BD26" s="352">
        <f>IF(AX26=Datos!$C$65,BC26,0)</f>
        <v>0</v>
      </c>
      <c r="BE26" s="352">
        <f>IF(OR(AX26=Datos!$C$63,AX26=Datos!$C$64),BC26,0)</f>
        <v>0</v>
      </c>
      <c r="BF26" s="448"/>
      <c r="BG26" s="448"/>
      <c r="BH26" s="448"/>
      <c r="BI26" s="448"/>
      <c r="BJ26" s="451"/>
      <c r="BK26" s="454"/>
      <c r="BL26" s="457"/>
      <c r="BM26" s="196" t="s">
        <v>511</v>
      </c>
      <c r="BN26" s="191" t="s">
        <v>512</v>
      </c>
      <c r="BO26" s="228">
        <v>45873</v>
      </c>
      <c r="BP26" s="228">
        <v>45989</v>
      </c>
      <c r="BQ26" s="197" t="s">
        <v>513</v>
      </c>
    </row>
    <row r="27" spans="1:69" s="363" customFormat="1" ht="15.5" x14ac:dyDescent="0.35">
      <c r="A27" s="476"/>
      <c r="B27" s="479"/>
      <c r="C27" s="457"/>
      <c r="D27" s="482"/>
      <c r="E27" s="457"/>
      <c r="F27" s="460"/>
      <c r="G27" s="460"/>
      <c r="H27" s="460"/>
      <c r="I27" s="460"/>
      <c r="J27" s="460"/>
      <c r="K27" s="487"/>
      <c r="L27" s="460"/>
      <c r="M27" s="460"/>
      <c r="N27" s="460"/>
      <c r="O27" s="460"/>
      <c r="P27" s="460"/>
      <c r="Q27" s="460"/>
      <c r="R27" s="460"/>
      <c r="S27" s="460"/>
      <c r="T27" s="460"/>
      <c r="U27" s="460"/>
      <c r="V27" s="460"/>
      <c r="W27" s="460"/>
      <c r="X27" s="460"/>
      <c r="Y27" s="460"/>
      <c r="Z27" s="460"/>
      <c r="AA27" s="460"/>
      <c r="AB27" s="460"/>
      <c r="AC27" s="460"/>
      <c r="AD27" s="460"/>
      <c r="AE27" s="460"/>
      <c r="AF27" s="460"/>
      <c r="AG27" s="460"/>
      <c r="AH27" s="460"/>
      <c r="AI27" s="509"/>
      <c r="AJ27" s="512"/>
      <c r="AK27" s="512"/>
      <c r="AL27" s="509"/>
      <c r="AM27" s="463"/>
      <c r="AN27" s="463"/>
      <c r="AO27" s="448"/>
      <c r="AP27" s="448"/>
      <c r="AQ27" s="448"/>
      <c r="AR27" s="448"/>
      <c r="AS27" s="503"/>
      <c r="AT27" s="473"/>
      <c r="AU27" s="199"/>
      <c r="AV27" s="193"/>
      <c r="AW27" s="418"/>
      <c r="AX27" s="380"/>
      <c r="AY27" s="380"/>
      <c r="AZ27" s="380"/>
      <c r="BA27" s="380"/>
      <c r="BB27" s="351"/>
      <c r="BC27" s="381" t="e">
        <f>IF(AX27=Datos!$C$63,Datos!$C$73,IF(AX27=Datos!$C$64,Datos!$C$74,IF(AX27=Datos!$C$65,Datos!$C$75,"Revisar")))+IF(AY27=Datos!$D$63,Datos!$D$73,IF(AY27=Datos!$D$64,Datos!$D$74,"Revisar"))+IF(AZ27=Datos!$E$63,Datos!$E$73,IF(AZ27=Datos!$E$64,Datos!$E$74,"Revisar"))+IF(BB27=Datos!$G$63,Datos!$G$73,IF(BB27=Datos!$G$64,Datos!$G$74,IF(BB27=Datos!$G$65,Datos!$G$75,"Revisar")))</f>
        <v>#VALUE!</v>
      </c>
      <c r="BD27" s="381">
        <f>IF(AX27=Datos!$C$65,BC27,0)</f>
        <v>0</v>
      </c>
      <c r="BE27" s="381">
        <f>IF(OR(AX27=Datos!$C$63,AX27=Datos!$C$64),BC27,0)</f>
        <v>0</v>
      </c>
      <c r="BF27" s="448"/>
      <c r="BG27" s="448"/>
      <c r="BH27" s="448"/>
      <c r="BI27" s="448"/>
      <c r="BJ27" s="451"/>
      <c r="BK27" s="454"/>
      <c r="BL27" s="457"/>
      <c r="BM27" s="419"/>
      <c r="BN27" s="419"/>
      <c r="BO27" s="419"/>
      <c r="BP27" s="419"/>
      <c r="BQ27" s="420"/>
    </row>
    <row r="28" spans="1:69" ht="16" thickBot="1" x14ac:dyDescent="0.4">
      <c r="A28" s="477"/>
      <c r="B28" s="480"/>
      <c r="C28" s="458"/>
      <c r="D28" s="483"/>
      <c r="E28" s="458"/>
      <c r="F28" s="461"/>
      <c r="G28" s="461"/>
      <c r="H28" s="461"/>
      <c r="I28" s="461"/>
      <c r="J28" s="461"/>
      <c r="K28" s="488"/>
      <c r="L28" s="461"/>
      <c r="M28" s="461"/>
      <c r="N28" s="461"/>
      <c r="O28" s="461"/>
      <c r="P28" s="461"/>
      <c r="Q28" s="461"/>
      <c r="R28" s="461"/>
      <c r="S28" s="461"/>
      <c r="T28" s="461"/>
      <c r="U28" s="461"/>
      <c r="V28" s="461"/>
      <c r="W28" s="461"/>
      <c r="X28" s="461"/>
      <c r="Y28" s="461"/>
      <c r="Z28" s="461"/>
      <c r="AA28" s="461"/>
      <c r="AB28" s="461"/>
      <c r="AC28" s="461"/>
      <c r="AD28" s="461"/>
      <c r="AE28" s="461"/>
      <c r="AF28" s="461"/>
      <c r="AG28" s="461"/>
      <c r="AH28" s="461"/>
      <c r="AI28" s="510"/>
      <c r="AJ28" s="513"/>
      <c r="AK28" s="513"/>
      <c r="AL28" s="510"/>
      <c r="AM28" s="464"/>
      <c r="AN28" s="464"/>
      <c r="AO28" s="449"/>
      <c r="AP28" s="449"/>
      <c r="AQ28" s="449"/>
      <c r="AR28" s="449"/>
      <c r="AS28" s="504"/>
      <c r="AT28" s="474"/>
      <c r="AU28" s="203"/>
      <c r="AV28" s="204"/>
      <c r="AW28" s="204"/>
      <c r="AX28" s="205"/>
      <c r="AY28" s="205"/>
      <c r="AZ28" s="205"/>
      <c r="BA28" s="205"/>
      <c r="BB28" s="202"/>
      <c r="BC28" s="206" t="e">
        <f>IF(AX28=Datos!$C$63,Datos!$C$73,IF(AX28=Datos!$C$64,Datos!$C$74,IF(AX28=Datos!$C$65,Datos!$C$75,"Revisar")))+IF(AY28=Datos!$D$63,Datos!$D$73,IF(AY28=Datos!$D$64,Datos!$D$74,"Revisar"))+IF(AZ28=Datos!$E$63,Datos!$E$73,IF(AZ28=Datos!$E$64,Datos!$E$74,"Revisar"))+IF(BB28=Datos!$G$63,Datos!$G$73,IF(BB28=Datos!$G$64,Datos!$G$74,IF(BB28=Datos!$G$65,Datos!$G$75,"Revisar")))</f>
        <v>#VALUE!</v>
      </c>
      <c r="BD28" s="206">
        <f>IF(AX28=Datos!$C$65,BC28,0)</f>
        <v>0</v>
      </c>
      <c r="BE28" s="206">
        <f>IF(OR(AX28=Datos!$C$63,AX28=Datos!$C$64),BC28,0)</f>
        <v>0</v>
      </c>
      <c r="BF28" s="449"/>
      <c r="BG28" s="449"/>
      <c r="BH28" s="449"/>
      <c r="BI28" s="449"/>
      <c r="BJ28" s="452"/>
      <c r="BK28" s="455"/>
      <c r="BL28" s="458"/>
      <c r="BM28" s="207"/>
      <c r="BN28" s="207"/>
      <c r="BO28" s="207"/>
      <c r="BP28" s="207"/>
      <c r="BQ28" s="208"/>
    </row>
    <row r="29" spans="1:69" s="350" customFormat="1" ht="231" customHeight="1" x14ac:dyDescent="0.3">
      <c r="A29" s="496">
        <v>4</v>
      </c>
      <c r="B29" s="497" t="s">
        <v>133</v>
      </c>
      <c r="C29" s="498" t="s">
        <v>115</v>
      </c>
      <c r="D29" s="499" t="s">
        <v>189</v>
      </c>
      <c r="E29" s="498" t="s">
        <v>128</v>
      </c>
      <c r="F29" s="495" t="s">
        <v>1</v>
      </c>
      <c r="G29" s="495" t="s">
        <v>70</v>
      </c>
      <c r="H29" s="495" t="s">
        <v>524</v>
      </c>
      <c r="I29" s="495" t="s">
        <v>515</v>
      </c>
      <c r="J29" s="495" t="s">
        <v>516</v>
      </c>
      <c r="K29" s="501" t="str">
        <f>CONCATENATE(H29," ",I29," ",J29)</f>
        <v xml:space="preserve">Posibilidad efecto dañoso sobre intereses patrimoniales de naturaleza pública,  por incurrir en pagos extemporáneos en la presentación de la declaraciones de impuestos nacionales y distritales debido a la inobservancia de las fechas dispuestas en los calendarios tributarios </v>
      </c>
      <c r="L29" s="495" t="s">
        <v>0</v>
      </c>
      <c r="M29" s="495" t="s">
        <v>125</v>
      </c>
      <c r="N29" s="495" t="s">
        <v>125</v>
      </c>
      <c r="O29" s="495" t="s">
        <v>125</v>
      </c>
      <c r="P29" s="495"/>
      <c r="Q29" s="495"/>
      <c r="R29" s="495"/>
      <c r="S29" s="495"/>
      <c r="T29" s="495"/>
      <c r="U29" s="495"/>
      <c r="V29" s="495"/>
      <c r="W29" s="495"/>
      <c r="X29" s="495"/>
      <c r="Y29" s="495"/>
      <c r="Z29" s="495"/>
      <c r="AA29" s="495"/>
      <c r="AB29" s="495"/>
      <c r="AC29" s="495"/>
      <c r="AD29" s="495"/>
      <c r="AE29" s="495"/>
      <c r="AF29" s="495"/>
      <c r="AG29" s="495"/>
      <c r="AH29" s="495"/>
      <c r="AI29" s="489">
        <f>COUNTIF(P29:AH32,"Si")</f>
        <v>0</v>
      </c>
      <c r="AJ29" s="490">
        <f>IF((COUNTIF(O29:AH32,"Si"))&lt;=0,0,(IF((COUNTIF(O29:AH32,"Si"))&lt;=5,3,(IF(COUNTIF(O29:AH32,"Si")&lt;=11,4,5)))))</f>
        <v>0</v>
      </c>
      <c r="AK29" s="490">
        <f>IF((COUNTIF(O29:AH32,"Si"))&lt;=0,0,(IF((COUNTIF(O29:AH32,"Si"))&lt;=5,"MODERADO",(IF(COUNTIF(O29:AH32,"Si")&lt;=11,"ALTO","EXTREMO")))))</f>
        <v>0</v>
      </c>
      <c r="AL29" s="489">
        <v>18</v>
      </c>
      <c r="AM29" s="489"/>
      <c r="AN29" s="489" t="str">
        <f>IF(AM29="Rara vez",1,(IF(AM29="Improbable",2,(IF(AM29="Posible",3,IF(AM29="Probable",4,IF(AM29="Seguro",5,"Revisar")))))))</f>
        <v>Revisar</v>
      </c>
      <c r="AO29" s="491">
        <f>IF(E29="Corrupción",AN29,IF(AL29&lt;=2,1,IF(AL29&lt;=24,2,IF(AL29&lt;=500,3,IF(AL29&lt;=5000,4,IF(AL29&gt;5000,5,"Revisar"))))))</f>
        <v>2</v>
      </c>
      <c r="AP29" s="491" t="str">
        <f>IF(E29="Corrupción",(IF(AO29=1,"Rara Vez",IF(AO29=2,"Improbable",IF(AO29=3,"Posible",IF(AO29=4,"Probable",IF(AO29=5,"Seguro","Revisar")))))),IF(AO29=1,"Muy Baja",IF(AO29=2,"Baja",IF(AO29=3,"Media",IF(AO29=4,"Alta","Muy Alta")))))</f>
        <v>Baja</v>
      </c>
      <c r="AQ29" s="491">
        <f>IF(E29="Corrupción",AJ29,(ROUND(((VLOOKUP(M29,Datos!$B$25:$C$29,2,FALSE)*Datos!$B$32)+(VLOOKUP(N29,Datos!$B$25:$C$29,2,FALSE)*Datos!$C$32)+(VLOOKUP(O29,Datos!$B$25:$C$29,2,FALSE)*Datos!$D$32))*5,0)))</f>
        <v>1</v>
      </c>
      <c r="AR29" s="491" t="str">
        <f>IF(AQ29=1,"Insignificante",IF(AQ29=2,"Menor",IF(AQ29=3,"Moderado",IF(AQ29=4,"Mayor","Catastrófico"))))</f>
        <v>Insignificante</v>
      </c>
      <c r="AS29" s="502">
        <f>_xlfn.NUMBERVALUE(CONCATENATE(AO29,AQ29),"##")</f>
        <v>21</v>
      </c>
      <c r="AT29" s="494" t="str">
        <f>VLOOKUP(AS29,Datos!$I$37:$J$61,2,FALSE)</f>
        <v>BAJO</v>
      </c>
      <c r="AU29" s="186" t="s">
        <v>517</v>
      </c>
      <c r="AV29" s="187" t="s">
        <v>525</v>
      </c>
      <c r="AW29" s="187" t="s">
        <v>519</v>
      </c>
      <c r="AX29" s="188" t="s">
        <v>4</v>
      </c>
      <c r="AY29" s="188" t="s">
        <v>5</v>
      </c>
      <c r="AZ29" s="188" t="s">
        <v>11</v>
      </c>
      <c r="BA29" s="188" t="s">
        <v>26</v>
      </c>
      <c r="BB29" s="185" t="s">
        <v>7</v>
      </c>
      <c r="BC29" s="349">
        <f>IF(AX29=Datos!$C$63,Datos!$C$73,IF(AX29=Datos!$C$64,Datos!$C$74,IF(AX29=Datos!$C$65,Datos!$C$75,"Revisar")))+IF(AY29=Datos!$D$63,Datos!$D$73,IF(AY29=Datos!$D$64,Datos!$D$74,"Revisar"))+IF(AZ29=Datos!$E$63,Datos!$E$73,IF(AZ29=Datos!$E$64,Datos!$E$74,"Revisar"))+IF(BB29=Datos!$G$63,Datos!$G$73,IF(BB29=Datos!$G$64,Datos!$G$74,IF(BB29=Datos!$G$65,Datos!$G$75,"Revisar")))</f>
        <v>0.5</v>
      </c>
      <c r="BD29" s="349">
        <f>IF(AX29=Datos!$C$65,BC29,0)</f>
        <v>0</v>
      </c>
      <c r="BE29" s="349">
        <f>IF(OR(AX29=Datos!$C$63,AX29=Datos!$C$64),BC29,0)</f>
        <v>0.5</v>
      </c>
      <c r="BF29" s="491">
        <f>IF(ROUND(AO29-SUM(BE29:BE32),0)&lt;=0,1,ROUND(AO29-SUM(BE29:BE32),0))</f>
        <v>2</v>
      </c>
      <c r="BG29" s="491" t="str">
        <f>IF(E29="Corrupción",(IF(BF29=1,"Rara Vez",IF(BF29=2,"Improbable",IF(BF29=3,"Posible",IF(BF29=4,"Probable","Seguro"))))),IF(BF29=1,"Muy Baja",IF(BF29=2,"Baja",IF(BF29=3,"Media",IF(BF29=4,"Alta","Muy Alta")))))</f>
        <v>Baja</v>
      </c>
      <c r="BH29" s="491">
        <f>ROUND(AQ29-SUM(BD29:BD32),0)</f>
        <v>1</v>
      </c>
      <c r="BI29" s="491" t="str">
        <f>IF(BH29=1,"Insignificante",IF(BH29=2,"Menor",IF(BH29=3,"Moderado",IF(BH29=4,"Mayor","Catastrófico"))))</f>
        <v>Insignificante</v>
      </c>
      <c r="BJ29" s="505">
        <f>_xlfn.NUMBERVALUE(CONCATENATE(BF29,BH29),"##")</f>
        <v>21</v>
      </c>
      <c r="BK29" s="506" t="str">
        <f>+VLOOKUP(BJ29,Datos!$I$37:$J$65,2,FALSE)</f>
        <v>BAJO</v>
      </c>
      <c r="BL29" s="498" t="s">
        <v>233</v>
      </c>
      <c r="BM29" s="189"/>
      <c r="BN29" s="185"/>
      <c r="BO29" s="185"/>
      <c r="BP29" s="185"/>
      <c r="BQ29" s="190"/>
    </row>
    <row r="30" spans="1:69" s="353" customFormat="1" ht="15.5" x14ac:dyDescent="0.35">
      <c r="A30" s="476"/>
      <c r="B30" s="479"/>
      <c r="C30" s="457"/>
      <c r="D30" s="482"/>
      <c r="E30" s="457"/>
      <c r="F30" s="460"/>
      <c r="G30" s="460"/>
      <c r="H30" s="460"/>
      <c r="I30" s="460"/>
      <c r="J30" s="460"/>
      <c r="K30" s="487"/>
      <c r="L30" s="460"/>
      <c r="M30" s="460"/>
      <c r="N30" s="460"/>
      <c r="O30" s="460"/>
      <c r="P30" s="460"/>
      <c r="Q30" s="460"/>
      <c r="R30" s="460"/>
      <c r="S30" s="460"/>
      <c r="T30" s="460"/>
      <c r="U30" s="460"/>
      <c r="V30" s="460"/>
      <c r="W30" s="460"/>
      <c r="X30" s="460"/>
      <c r="Y30" s="460"/>
      <c r="Z30" s="460"/>
      <c r="AA30" s="460"/>
      <c r="AB30" s="460"/>
      <c r="AC30" s="460"/>
      <c r="AD30" s="460"/>
      <c r="AE30" s="460"/>
      <c r="AF30" s="460"/>
      <c r="AG30" s="460"/>
      <c r="AH30" s="460"/>
      <c r="AI30" s="463"/>
      <c r="AJ30" s="466"/>
      <c r="AK30" s="466"/>
      <c r="AL30" s="463"/>
      <c r="AM30" s="463"/>
      <c r="AN30" s="463"/>
      <c r="AO30" s="448"/>
      <c r="AP30" s="448"/>
      <c r="AQ30" s="448"/>
      <c r="AR30" s="448"/>
      <c r="AS30" s="503"/>
      <c r="AT30" s="473"/>
      <c r="AU30" s="219"/>
      <c r="AV30" s="193"/>
      <c r="AW30" s="193"/>
      <c r="AX30" s="194"/>
      <c r="AY30" s="194"/>
      <c r="AZ30" s="194"/>
      <c r="BA30" s="194"/>
      <c r="BB30" s="191"/>
      <c r="BC30" s="352" t="e">
        <f>IF(AX30=Datos!$C$63,Datos!$C$73,IF(AX30=Datos!$C$64,Datos!$C$74,IF(AX30=Datos!$C$65,Datos!$C$75,"Revisar")))+IF(AY30=Datos!$D$63,Datos!$D$73,IF(AY30=Datos!$D$64,Datos!$D$74,"Revisar"))+IF(AZ30=Datos!$E$63,Datos!$E$73,IF(AZ30=Datos!$E$64,Datos!$E$74,"Revisar"))+IF(BB30=Datos!$G$63,Datos!$G$73,IF(BB30=Datos!$G$64,Datos!$G$74,IF(BB30=Datos!$G$65,Datos!$G$75,"Revisar")))</f>
        <v>#VALUE!</v>
      </c>
      <c r="BD30" s="352">
        <f>IF(AX30=Datos!$C$65,BC30,0)</f>
        <v>0</v>
      </c>
      <c r="BE30" s="352">
        <f>IF(OR(AX30=Datos!$C$63,AX30=Datos!$C$64),BC30,0)</f>
        <v>0</v>
      </c>
      <c r="BF30" s="448"/>
      <c r="BG30" s="448"/>
      <c r="BH30" s="448"/>
      <c r="BI30" s="448"/>
      <c r="BJ30" s="451"/>
      <c r="BK30" s="454"/>
      <c r="BL30" s="457"/>
      <c r="BM30" s="196"/>
      <c r="BN30" s="191"/>
      <c r="BO30" s="191"/>
      <c r="BP30" s="191"/>
      <c r="BQ30" s="197"/>
    </row>
    <row r="31" spans="1:69" s="353" customFormat="1" ht="10.5" customHeight="1" x14ac:dyDescent="0.35">
      <c r="A31" s="476"/>
      <c r="B31" s="479"/>
      <c r="C31" s="457"/>
      <c r="D31" s="482"/>
      <c r="E31" s="457"/>
      <c r="F31" s="460"/>
      <c r="G31" s="460"/>
      <c r="H31" s="460"/>
      <c r="I31" s="460"/>
      <c r="J31" s="460"/>
      <c r="K31" s="487"/>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3"/>
      <c r="AJ31" s="466"/>
      <c r="AK31" s="466"/>
      <c r="AL31" s="463"/>
      <c r="AM31" s="463"/>
      <c r="AN31" s="463"/>
      <c r="AO31" s="448"/>
      <c r="AP31" s="448"/>
      <c r="AQ31" s="448"/>
      <c r="AR31" s="448"/>
      <c r="AS31" s="503"/>
      <c r="AT31" s="473"/>
      <c r="AU31" s="219"/>
      <c r="AV31" s="193"/>
      <c r="AW31" s="193"/>
      <c r="AX31" s="194"/>
      <c r="AY31" s="194"/>
      <c r="AZ31" s="194"/>
      <c r="BA31" s="194"/>
      <c r="BB31" s="191"/>
      <c r="BC31" s="352" t="e">
        <f>IF(AX31=Datos!$C$63,Datos!$C$73,IF(AX31=Datos!$C$64,Datos!$C$74,IF(AX31=Datos!$C$65,Datos!$C$75,"Revisar")))+IF(AY31=Datos!$D$63,Datos!$D$73,IF(AY31=Datos!$D$64,Datos!$D$74,"Revisar"))+IF(AZ31=Datos!$E$63,Datos!$E$73,IF(AZ31=Datos!$E$64,Datos!$E$74,"Revisar"))+IF(BB31=Datos!$G$63,Datos!$G$73,IF(BB31=Datos!$G$64,Datos!$G$74,IF(BB31=Datos!$G$65,Datos!$G$75,"Revisar")))</f>
        <v>#VALUE!</v>
      </c>
      <c r="BD31" s="352">
        <f>IF(AX31=Datos!$C$65,BC31,0)</f>
        <v>0</v>
      </c>
      <c r="BE31" s="352">
        <f>IF(OR(AX31=Datos!$C$63,AX31=Datos!$C$64),BC31,0)</f>
        <v>0</v>
      </c>
      <c r="BF31" s="448"/>
      <c r="BG31" s="448"/>
      <c r="BH31" s="448"/>
      <c r="BI31" s="448"/>
      <c r="BJ31" s="451"/>
      <c r="BK31" s="454"/>
      <c r="BL31" s="457"/>
      <c r="BM31" s="354"/>
      <c r="BN31" s="354"/>
      <c r="BO31" s="354"/>
      <c r="BP31" s="354"/>
      <c r="BQ31" s="355"/>
    </row>
    <row r="32" spans="1:69" s="353" customFormat="1" ht="17.25" customHeight="1" thickBot="1" x14ac:dyDescent="0.4">
      <c r="A32" s="477"/>
      <c r="B32" s="480"/>
      <c r="C32" s="458"/>
      <c r="D32" s="483"/>
      <c r="E32" s="458"/>
      <c r="F32" s="461"/>
      <c r="G32" s="461"/>
      <c r="H32" s="461"/>
      <c r="I32" s="461"/>
      <c r="J32" s="461"/>
      <c r="K32" s="488"/>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4"/>
      <c r="AJ32" s="467"/>
      <c r="AK32" s="467"/>
      <c r="AL32" s="464"/>
      <c r="AM32" s="464"/>
      <c r="AN32" s="464"/>
      <c r="AO32" s="449"/>
      <c r="AP32" s="449"/>
      <c r="AQ32" s="449"/>
      <c r="AR32" s="449"/>
      <c r="AS32" s="504"/>
      <c r="AT32" s="474"/>
      <c r="AU32" s="234"/>
      <c r="AV32" s="204"/>
      <c r="AW32" s="204"/>
      <c r="AX32" s="205"/>
      <c r="AY32" s="205"/>
      <c r="AZ32" s="205"/>
      <c r="BA32" s="205"/>
      <c r="BB32" s="202"/>
      <c r="BC32" s="421" t="e">
        <f>IF(AX32=Datos!$C$63,Datos!$C$73,IF(AX32=Datos!$C$64,Datos!$C$74,IF(AX32=Datos!$C$65,Datos!$C$75,"Revisar")))+IF(AY32=Datos!$D$63,Datos!$D$73,IF(AY32=Datos!$D$64,Datos!$D$74,"Revisar"))+IF(AZ32=Datos!$E$63,Datos!$E$73,IF(AZ32=Datos!$E$64,Datos!$E$74,"Revisar"))+IF(BB32=Datos!$G$63,Datos!$G$73,IF(BB32=Datos!$G$64,Datos!$G$74,IF(BB32=Datos!$G$65,Datos!$G$75,"Revisar")))</f>
        <v>#VALUE!</v>
      </c>
      <c r="BD32" s="421">
        <f>IF(AX32=Datos!$C$65,BC32,0)</f>
        <v>0</v>
      </c>
      <c r="BE32" s="421">
        <f>IF(OR(AX32=Datos!$C$63,AX32=Datos!$C$64),BC32,0)</f>
        <v>0</v>
      </c>
      <c r="BF32" s="449"/>
      <c r="BG32" s="449"/>
      <c r="BH32" s="449"/>
      <c r="BI32" s="449"/>
      <c r="BJ32" s="452"/>
      <c r="BK32" s="455"/>
      <c r="BL32" s="458"/>
      <c r="BM32" s="422"/>
      <c r="BN32" s="422"/>
      <c r="BO32" s="422"/>
      <c r="BP32" s="422"/>
      <c r="BQ32" s="423"/>
    </row>
    <row r="33" spans="1:69" s="350" customFormat="1" ht="15.5" hidden="1" x14ac:dyDescent="0.3">
      <c r="A33" s="514"/>
      <c r="B33" s="478"/>
      <c r="C33" s="456"/>
      <c r="D33" s="481"/>
      <c r="E33" s="456"/>
      <c r="F33" s="459"/>
      <c r="G33" s="459"/>
      <c r="H33" s="759"/>
      <c r="I33" s="759"/>
      <c r="J33" s="759"/>
      <c r="K33" s="486" t="str">
        <f>CONCATENATE(H33," ",I33," ",J33)</f>
        <v xml:space="preserve">  </v>
      </c>
      <c r="L33" s="459"/>
      <c r="M33" s="459"/>
      <c r="N33" s="459"/>
      <c r="O33" s="459"/>
      <c r="P33" s="459"/>
      <c r="Q33" s="459"/>
      <c r="R33" s="459"/>
      <c r="S33" s="459"/>
      <c r="T33" s="459"/>
      <c r="U33" s="459"/>
      <c r="V33" s="459"/>
      <c r="W33" s="459"/>
      <c r="X33" s="459"/>
      <c r="Y33" s="459"/>
      <c r="Z33" s="459"/>
      <c r="AA33" s="459"/>
      <c r="AB33" s="459"/>
      <c r="AC33" s="459"/>
      <c r="AD33" s="459"/>
      <c r="AE33" s="459"/>
      <c r="AF33" s="459"/>
      <c r="AG33" s="459"/>
      <c r="AH33" s="459"/>
      <c r="AI33" s="462">
        <f>COUNTIF(P33:AH36,"Si")</f>
        <v>0</v>
      </c>
      <c r="AJ33" s="465">
        <f>IF((COUNTIF(O33:AH36,"Si"))&lt;=0,0,(IF((COUNTIF(O33:AH36,"Si"))&lt;=5,3,(IF(COUNTIF(O33:AH36,"Si")&lt;=11,4,5)))))</f>
        <v>0</v>
      </c>
      <c r="AK33" s="465">
        <f>IF((COUNTIF(O33:AH36,"Si"))&lt;=0,0,(IF((COUNTIF(O33:AH36,"Si"))&lt;=5,"MODERADO",(IF(COUNTIF(O33:AH36,"Si")&lt;=11,"ALTO","EXTREMO")))))</f>
        <v>0</v>
      </c>
      <c r="AL33" s="462"/>
      <c r="AM33" s="462"/>
      <c r="AN33" s="462" t="str">
        <f t="shared" ref="AN33" si="9">IF(AM33="Rara vez",1,(IF(AM33="Improbable",2,(IF(AM33="Posible",3,IF(AM33="Probable",4,IF(AM33="Seguro",5,"Revisar")))))))</f>
        <v>Revisar</v>
      </c>
      <c r="AO33" s="447">
        <f t="shared" ref="AO33" si="10">IF(E33="Corrupción",AN33,IF(AL33&lt;=2,1,IF(AL33&lt;=24,2,IF(AL33&lt;=500,3,IF(AL33&lt;=5000,4,IF(AL33&gt;5000,5,"Revisar"))))))</f>
        <v>1</v>
      </c>
      <c r="AP33" s="447" t="str">
        <f t="shared" ref="AP33" si="11">IF(E33="Corrupción",(IF(AO33=1,"Rara Vez",IF(AO33=2,"Improbable",IF(AO33=3,"Posible",IF(AO33=4,"Probable",IF(AO33=5,"Seguro","Revisar")))))),IF(AO33=1,"Muy Baja",IF(AO33=2,"Baja",IF(AO33=3,"Media",IF(AO33=4,"Alta","Muy Alta")))))</f>
        <v>Muy Baja</v>
      </c>
      <c r="AQ33" s="447" t="e">
        <f>IF(E33="Corrupción",AJ33,(ROUND(((VLOOKUP(M33,Datos!$B$25:$C$29,2,FALSE)*Datos!$B$32)+(VLOOKUP(N33,Datos!$B$25:$C$29,2,FALSE)*Datos!$C$32)+(VLOOKUP(O33,Datos!$B$25:$C$29,2,FALSE)*Datos!$D$32))*5,0)))</f>
        <v>#N/A</v>
      </c>
      <c r="AR33" s="468" t="e">
        <f>IF(AQ33=1,"Insignificante",IF(AQ33=2,"Menor",IF(AQ33=3,"Moderado",IF(AQ33=4,"Mayor","Catastrófico"))))</f>
        <v>#N/A</v>
      </c>
      <c r="AS33" s="470" t="e">
        <f>_xlfn.NUMBERVALUE(CONCATENATE(AO33,AQ33),"##")</f>
        <v>#N/A</v>
      </c>
      <c r="AT33" s="472" t="e">
        <f>VLOOKUP(AS33,Datos!$I$37:$J$61,2,FALSE)</f>
        <v>#N/A</v>
      </c>
      <c r="AU33" s="215"/>
      <c r="AV33" s="216"/>
      <c r="AW33" s="216"/>
      <c r="AX33" s="217"/>
      <c r="AY33" s="217"/>
      <c r="AZ33" s="217"/>
      <c r="BA33" s="217"/>
      <c r="BB33" s="214"/>
      <c r="BC33" s="416" t="e">
        <f>IF(AX33=Datos!$C$63,Datos!$C$73,IF(AX33=Datos!$C$64,Datos!$C$74,IF(AX33=Datos!$C$65,Datos!$C$75,"Revisar")))+IF(AY33=Datos!$D$63,Datos!$D$73,IF(AY33=Datos!$D$64,Datos!$D$74,"Revisar"))+IF(AZ33=Datos!$E$63,Datos!$E$73,IF(AZ33=Datos!$E$64,Datos!$E$74,"Revisar"))+IF(BB33=Datos!$G$63,Datos!$G$73,IF(BB33=Datos!$G$64,Datos!$G$74,IF(BB33=Datos!$G$65,Datos!$G$75,"Revisar")))</f>
        <v>#VALUE!</v>
      </c>
      <c r="BD33" s="416">
        <f>IF(AX33=Datos!$C$65,BC33,0)</f>
        <v>0</v>
      </c>
      <c r="BE33" s="416">
        <f>IF(OR(AX33=Datos!$C$63,AX33=Datos!$C$64),BC33,0)</f>
        <v>0</v>
      </c>
      <c r="BF33" s="447">
        <f>IF(ROUND(AO33-SUM(BE33:BE36),0)&lt;=0,1,ROUND(AO33-SUM(BE33:BE36),0))</f>
        <v>1</v>
      </c>
      <c r="BG33" s="447" t="str">
        <f>IF(E33="Corrupción",(IF(BF33=1,"Rara Vez",IF(BF33=2,"Improbable",IF(BF33=3,"Posible",IF(BF33=4,"Probable","Seguro"))))),IF(BF33=1,"Muy Baja",IF(BF33=2,"Baja",IF(BF33=3,"Media",IF(BF33=4,"Alta","Muy Alta")))))</f>
        <v>Muy Baja</v>
      </c>
      <c r="BH33" s="447" t="e">
        <f>ROUND(AQ33-SUM(BD33:BD36),0)</f>
        <v>#N/A</v>
      </c>
      <c r="BI33" s="447" t="e">
        <f>IF(BH33=1,"Insignificante",IF(BH33=2,"Menor",IF(BH33=3,"Moderado",IF(BH33=4,"Mayor","Catastrófico"))))</f>
        <v>#N/A</v>
      </c>
      <c r="BJ33" s="450" t="e">
        <f>_xlfn.NUMBERVALUE(CONCATENATE(BF33,BH33),"##")</f>
        <v>#N/A</v>
      </c>
      <c r="BK33" s="453" t="e">
        <f>+VLOOKUP(BJ33,Datos!$I$37:$J$65,2,FALSE)</f>
        <v>#N/A</v>
      </c>
      <c r="BL33" s="456" t="s">
        <v>233</v>
      </c>
      <c r="BM33" s="231"/>
      <c r="BN33" s="214"/>
      <c r="BO33" s="214"/>
      <c r="BP33" s="214"/>
      <c r="BQ33" s="232"/>
    </row>
    <row r="34" spans="1:69" ht="15" hidden="1" customHeight="1" x14ac:dyDescent="0.35">
      <c r="A34" s="476"/>
      <c r="B34" s="479"/>
      <c r="C34" s="457"/>
      <c r="D34" s="482"/>
      <c r="E34" s="457"/>
      <c r="F34" s="460"/>
      <c r="G34" s="460"/>
      <c r="H34" s="759"/>
      <c r="I34" s="759"/>
      <c r="J34" s="759"/>
      <c r="K34" s="487"/>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3"/>
      <c r="AJ34" s="466"/>
      <c r="AK34" s="466"/>
      <c r="AL34" s="463"/>
      <c r="AM34" s="463"/>
      <c r="AN34" s="463"/>
      <c r="AO34" s="448"/>
      <c r="AP34" s="448"/>
      <c r="AQ34" s="448"/>
      <c r="AR34" s="468"/>
      <c r="AS34" s="470"/>
      <c r="AT34" s="473"/>
      <c r="AU34" s="192"/>
      <c r="AV34" s="193"/>
      <c r="AW34" s="193"/>
      <c r="AX34" s="194"/>
      <c r="AY34" s="194"/>
      <c r="AZ34" s="194"/>
      <c r="BA34" s="194"/>
      <c r="BB34" s="191"/>
      <c r="BC34" s="195" t="e">
        <f>IF(AX34=Datos!$C$63,Datos!$C$73,IF(AX34=Datos!$C$64,Datos!$C$74,IF(AX34=Datos!$C$65,Datos!$C$75,"Revisar")))+IF(AY34=Datos!$D$63,Datos!$D$73,IF(AY34=Datos!$D$64,Datos!$D$74,"Revisar"))+IF(AZ34=Datos!$E$63,Datos!$E$73,IF(AZ34=Datos!$E$64,Datos!$E$74,"Revisar"))+IF(BB34=Datos!$G$63,Datos!$G$73,IF(BB34=Datos!$G$64,Datos!$G$74,IF(BB34=Datos!$G$65,Datos!$G$75,"Revisar")))</f>
        <v>#VALUE!</v>
      </c>
      <c r="BD34" s="195">
        <f>IF(AX34=Datos!$C$65,BC34,0)</f>
        <v>0</v>
      </c>
      <c r="BE34" s="195">
        <f>IF(OR(AX34=Datos!$C$63,AX34=Datos!$C$64),BC34,0)</f>
        <v>0</v>
      </c>
      <c r="BF34" s="448"/>
      <c r="BG34" s="448"/>
      <c r="BH34" s="448"/>
      <c r="BI34" s="448"/>
      <c r="BJ34" s="451"/>
      <c r="BK34" s="454"/>
      <c r="BL34" s="457"/>
      <c r="BM34" s="196"/>
      <c r="BN34" s="191"/>
      <c r="BO34" s="191"/>
      <c r="BP34" s="191"/>
      <c r="BQ34" s="197"/>
    </row>
    <row r="35" spans="1:69" ht="85" hidden="1" customHeight="1" x14ac:dyDescent="0.35">
      <c r="A35" s="476"/>
      <c r="B35" s="479"/>
      <c r="C35" s="457"/>
      <c r="D35" s="482"/>
      <c r="E35" s="457"/>
      <c r="F35" s="460"/>
      <c r="G35" s="460"/>
      <c r="H35" s="759"/>
      <c r="I35" s="759"/>
      <c r="J35" s="759"/>
      <c r="K35" s="487"/>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3"/>
      <c r="AJ35" s="466"/>
      <c r="AK35" s="466"/>
      <c r="AL35" s="463"/>
      <c r="AM35" s="463"/>
      <c r="AN35" s="463"/>
      <c r="AO35" s="448"/>
      <c r="AP35" s="448"/>
      <c r="AQ35" s="448"/>
      <c r="AR35" s="468"/>
      <c r="AS35" s="470"/>
      <c r="AT35" s="473"/>
      <c r="AU35" s="192"/>
      <c r="AV35" s="193"/>
      <c r="AW35" s="193"/>
      <c r="AX35" s="194"/>
      <c r="AY35" s="194"/>
      <c r="AZ35" s="194"/>
      <c r="BA35" s="194"/>
      <c r="BB35" s="191"/>
      <c r="BC35" s="195" t="e">
        <f>IF(AX35=Datos!$C$63,Datos!$C$73,IF(AX35=Datos!$C$64,Datos!$C$74,IF(AX35=Datos!$C$65,Datos!$C$75,"Revisar")))+IF(AY35=Datos!$D$63,Datos!$D$73,IF(AY35=Datos!$D$64,Datos!$D$74,"Revisar"))+IF(AZ35=Datos!$E$63,Datos!$E$73,IF(AZ35=Datos!$E$64,Datos!$E$74,"Revisar"))+IF(BB35=Datos!$G$63,Datos!$G$73,IF(BB35=Datos!$G$64,Datos!$G$74,IF(BB35=Datos!$G$65,Datos!$G$75,"Revisar")))</f>
        <v>#VALUE!</v>
      </c>
      <c r="BD35" s="195">
        <f>IF(AX35=Datos!$C$65,BC35,0)</f>
        <v>0</v>
      </c>
      <c r="BE35" s="195">
        <f>IF(OR(AX35=Datos!$C$63,AX35=Datos!$C$64),BC35,0)</f>
        <v>0</v>
      </c>
      <c r="BF35" s="448"/>
      <c r="BG35" s="448"/>
      <c r="BH35" s="448"/>
      <c r="BI35" s="448"/>
      <c r="BJ35" s="451"/>
      <c r="BK35" s="454"/>
      <c r="BL35" s="457"/>
      <c r="BM35" s="200"/>
      <c r="BN35" s="200"/>
      <c r="BO35" s="200"/>
      <c r="BP35" s="200"/>
      <c r="BQ35" s="201"/>
    </row>
    <row r="36" spans="1:69" ht="43.5" hidden="1" customHeight="1" thickBot="1" x14ac:dyDescent="0.4">
      <c r="A36" s="477"/>
      <c r="B36" s="480"/>
      <c r="C36" s="458"/>
      <c r="D36" s="483"/>
      <c r="E36" s="458"/>
      <c r="F36" s="461"/>
      <c r="G36" s="461"/>
      <c r="H36" s="760"/>
      <c r="I36" s="760"/>
      <c r="J36" s="760"/>
      <c r="K36" s="488"/>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4"/>
      <c r="AJ36" s="467"/>
      <c r="AK36" s="467"/>
      <c r="AL36" s="464"/>
      <c r="AM36" s="464"/>
      <c r="AN36" s="464"/>
      <c r="AO36" s="449"/>
      <c r="AP36" s="449"/>
      <c r="AQ36" s="449"/>
      <c r="AR36" s="469"/>
      <c r="AS36" s="471"/>
      <c r="AT36" s="474"/>
      <c r="AU36" s="203"/>
      <c r="AV36" s="204"/>
      <c r="AW36" s="204"/>
      <c r="AX36" s="205"/>
      <c r="AY36" s="205"/>
      <c r="AZ36" s="205"/>
      <c r="BA36" s="205"/>
      <c r="BB36" s="202"/>
      <c r="BC36" s="206" t="e">
        <f>IF(AX36=Datos!$C$63,Datos!$C$73,IF(AX36=Datos!$C$64,Datos!$C$74,IF(AX36=Datos!$C$65,Datos!$C$75,"Revisar")))+IF(AY36=Datos!$D$63,Datos!$D$73,IF(AY36=Datos!$D$64,Datos!$D$74,"Revisar"))+IF(AZ36=Datos!$E$63,Datos!$E$73,IF(AZ36=Datos!$E$64,Datos!$E$74,"Revisar"))+IF(BB36=Datos!$G$63,Datos!$G$73,IF(BB36=Datos!$G$64,Datos!$G$74,IF(BB36=Datos!$G$65,Datos!$G$75,"Revisar")))</f>
        <v>#VALUE!</v>
      </c>
      <c r="BD36" s="206">
        <f>IF(AX36=Datos!$C$65,BC36,0)</f>
        <v>0</v>
      </c>
      <c r="BE36" s="206">
        <f>IF(OR(AX36=Datos!$C$63,AX36=Datos!$C$64),BC36,0)</f>
        <v>0</v>
      </c>
      <c r="BF36" s="449"/>
      <c r="BG36" s="449"/>
      <c r="BH36" s="449"/>
      <c r="BI36" s="449"/>
      <c r="BJ36" s="452"/>
      <c r="BK36" s="455"/>
      <c r="BL36" s="458"/>
      <c r="BM36" s="207"/>
      <c r="BN36" s="207"/>
      <c r="BO36" s="207"/>
      <c r="BP36" s="207"/>
      <c r="BQ36" s="208"/>
    </row>
    <row r="37" spans="1:69" s="138" customFormat="1" ht="15.5" hidden="1" x14ac:dyDescent="0.3">
      <c r="A37" s="496"/>
      <c r="B37" s="497"/>
      <c r="C37" s="498"/>
      <c r="D37" s="499"/>
      <c r="E37" s="498"/>
      <c r="F37" s="495"/>
      <c r="G37" s="495"/>
      <c r="H37" s="755"/>
      <c r="I37" s="755"/>
      <c r="J37" s="755"/>
      <c r="K37" s="501" t="str">
        <f>CONCATENATE(H37," ",I37," ",J37)</f>
        <v xml:space="preserve">  </v>
      </c>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89">
        <f>COUNTIF(P37:AH40,"Si")</f>
        <v>0</v>
      </c>
      <c r="AJ37" s="490">
        <f>IF((COUNTIF(O37:AH40,"Si"))&lt;=0,0,(IF((COUNTIF(O37:AH40,"Si"))&lt;=5,3,(IF(COUNTIF(O37:AH40,"Si")&lt;=11,4,5)))))</f>
        <v>0</v>
      </c>
      <c r="AK37" s="490">
        <f>IF((COUNTIF(O37:AH40,"Si"))&lt;=0,0,(IF((COUNTIF(O37:AH40,"Si"))&lt;=5,"MODERADO",(IF(COUNTIF(O37:AH40,"Si")&lt;=11,"ALTO","EXTREMO")))))</f>
        <v>0</v>
      </c>
      <c r="AL37" s="489"/>
      <c r="AM37" s="756"/>
      <c r="AN37" s="489" t="str">
        <f t="shared" ref="AN37" si="12">IF(AM37="Rara vez",1,(IF(AM37="Improbable",2,(IF(AM37="Posible",3,IF(AM37="Probable",4,IF(AM37="Seguro",5,"Revisar")))))))</f>
        <v>Revisar</v>
      </c>
      <c r="AO37" s="491">
        <f t="shared" ref="AO37" si="13">IF(E37="Corrupción",AN37,IF(AL37&lt;=2,1,IF(AL37&lt;=24,2,IF(AL37&lt;=500,3,IF(AL37&lt;=5000,4,IF(AL37&gt;5000,5,"Revisar"))))))</f>
        <v>1</v>
      </c>
      <c r="AP37" s="491" t="str">
        <f t="shared" ref="AP37" si="14">IF(E37="Corrupción",(IF(AO37=1,"Rara Vez",IF(AO37=2,"Improbable",IF(AO37=3,"Posible",IF(AO37=4,"Probable",IF(AO37=5,"Seguro","Revisar")))))),IF(AO37=1,"Muy Baja",IF(AO37=2,"Baja",IF(AO37=3,"Media",IF(AO37=4,"Alta","Muy Alta")))))</f>
        <v>Muy Baja</v>
      </c>
      <c r="AQ37" s="491" t="e">
        <f>IF(E37="Corrupción",AJ37,(ROUND(((VLOOKUP(M37,Datos!$B$25:$C$29,2,FALSE)*Datos!$B$32)+(VLOOKUP(N37,Datos!$B$25:$C$29,2,FALSE)*Datos!$C$32)+(VLOOKUP(O37,Datos!$B$25:$C$29,2,FALSE)*Datos!$D$32))*5,0)))</f>
        <v>#N/A</v>
      </c>
      <c r="AR37" s="492" t="e">
        <f>IF(AQ37=1,"Insignificante",IF(AQ37=2,"Menor",IF(AQ37=3,"Moderado",IF(AQ37=4,"Mayor","Catastrófico"))))</f>
        <v>#N/A</v>
      </c>
      <c r="AS37" s="493" t="e">
        <f>_xlfn.NUMBERVALUE(CONCATENATE(AO37,AQ37),"##")</f>
        <v>#N/A</v>
      </c>
      <c r="AT37" s="494" t="e">
        <f>VLOOKUP(AS37,Datos!$I$37:$J$61,2,FALSE)</f>
        <v>#N/A</v>
      </c>
      <c r="AU37" s="186"/>
      <c r="AV37" s="187"/>
      <c r="AW37" s="187"/>
      <c r="AX37" s="188"/>
      <c r="AY37" s="188"/>
      <c r="AZ37" s="188"/>
      <c r="BA37" s="188"/>
      <c r="BB37" s="185"/>
      <c r="BC37" s="145" t="e">
        <f>IF(AX37=Datos!$C$63,Datos!$C$73,IF(AX37=Datos!$C$64,Datos!$C$74,IF(AX37=Datos!$C$65,Datos!$C$75,"Revisar")))+IF(AY37=Datos!$D$63,Datos!$D$73,IF(AY37=Datos!$D$64,Datos!$D$74,"Revisar"))+IF(AZ37=Datos!$E$63,Datos!$E$73,IF(AZ37=Datos!$E$64,Datos!$E$74,"Revisar"))+IF(BB37=Datos!$G$63,Datos!$G$73,IF(BB37=Datos!$G$64,Datos!$G$74,IF(BB37=Datos!$G$65,Datos!$G$75,"Revisar")))</f>
        <v>#VALUE!</v>
      </c>
      <c r="BD37" s="145">
        <f>IF(AX37=Datos!$C$65,BC37,0)</f>
        <v>0</v>
      </c>
      <c r="BE37" s="145">
        <f>IF(OR(AX37=Datos!$C$63,AX37=Datos!$C$64),BC37,0)</f>
        <v>0</v>
      </c>
      <c r="BF37" s="447">
        <f>IF(ROUND(AO37-SUM(BE37:BE40),0)&lt;=0,1,ROUND(AO37-SUM(BE37:BE40),0))</f>
        <v>1</v>
      </c>
      <c r="BG37" s="491" t="str">
        <f>IF(E37="Corrupción",(IF(BF37=1,"Rara Vez",IF(BF37=2,"Improbable",IF(BF37=3,"Posible",IF(BF37=4,"Probable","Seguro"))))),IF(BF37=1,"Muy Baja",IF(BF37=2,"Baja",IF(BF37=3,"Media",IF(BF37=4,"Alta","Muy Alta")))))</f>
        <v>Muy Baja</v>
      </c>
      <c r="BH37" s="447" t="e">
        <f>ROUND(AQ37-SUM(BD37:BD40),0)</f>
        <v>#N/A</v>
      </c>
      <c r="BI37" s="447" t="e">
        <f>IF(BH37=1,"Insignificante",IF(BH37=2,"Menor",IF(BH37=3,"Moderado",IF(BH37=4,"Mayor","Catastrófico"))))</f>
        <v>#N/A</v>
      </c>
      <c r="BJ37" s="450" t="e">
        <f>_xlfn.NUMBERVALUE(CONCATENATE(BF37,BH37),"##")</f>
        <v>#N/A</v>
      </c>
      <c r="BK37" s="453" t="e">
        <f>+VLOOKUP(BJ37,Datos!$I$37:$J$65,2,FALSE)</f>
        <v>#N/A</v>
      </c>
      <c r="BL37" s="456"/>
      <c r="BM37" s="189"/>
      <c r="BN37" s="185"/>
      <c r="BO37" s="185"/>
      <c r="BP37" s="185"/>
      <c r="BQ37" s="190"/>
    </row>
    <row r="38" spans="1:69" ht="15.5" hidden="1" x14ac:dyDescent="0.35">
      <c r="A38" s="476"/>
      <c r="B38" s="479"/>
      <c r="C38" s="457"/>
      <c r="D38" s="482"/>
      <c r="E38" s="457"/>
      <c r="F38" s="460"/>
      <c r="G38" s="460"/>
      <c r="H38" s="484"/>
      <c r="I38" s="484"/>
      <c r="J38" s="484"/>
      <c r="K38" s="487"/>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3"/>
      <c r="AJ38" s="466"/>
      <c r="AK38" s="466"/>
      <c r="AL38" s="463"/>
      <c r="AM38" s="757"/>
      <c r="AN38" s="463"/>
      <c r="AO38" s="448"/>
      <c r="AP38" s="448"/>
      <c r="AQ38" s="448"/>
      <c r="AR38" s="468"/>
      <c r="AS38" s="470"/>
      <c r="AT38" s="473"/>
      <c r="AU38" s="192"/>
      <c r="AV38" s="193"/>
      <c r="AW38" s="193"/>
      <c r="AX38" s="194"/>
      <c r="AY38" s="194"/>
      <c r="AZ38" s="194"/>
      <c r="BA38" s="194"/>
      <c r="BB38" s="191"/>
      <c r="BC38" s="195" t="e">
        <f>IF(AX38=Datos!$C$63,Datos!$C$73,IF(AX38=Datos!$C$64,Datos!$C$74,IF(AX38=Datos!$C$65,Datos!$C$75,"Revisar")))+IF(AY38=Datos!$D$63,Datos!$D$73,IF(AY38=Datos!$D$64,Datos!$D$74,"Revisar"))+IF(AZ38=Datos!$E$63,Datos!$E$73,IF(AZ38=Datos!$E$64,Datos!$E$74,"Revisar"))+IF(BB38=Datos!$G$63,Datos!$G$73,IF(BB38=Datos!$G$64,Datos!$G$74,IF(BB38=Datos!$G$65,Datos!$G$75,"Revisar")))</f>
        <v>#VALUE!</v>
      </c>
      <c r="BD38" s="195">
        <f>IF(AX38=Datos!$C$65,BC38,0)</f>
        <v>0</v>
      </c>
      <c r="BE38" s="195">
        <f>IF(OR(AX38=Datos!$C$63,AX38=Datos!$C$64),BC38,0)</f>
        <v>0</v>
      </c>
      <c r="BF38" s="448"/>
      <c r="BG38" s="448"/>
      <c r="BH38" s="448"/>
      <c r="BI38" s="448"/>
      <c r="BJ38" s="451"/>
      <c r="BK38" s="454"/>
      <c r="BL38" s="457"/>
      <c r="BM38" s="196"/>
      <c r="BN38" s="191"/>
      <c r="BO38" s="191"/>
      <c r="BP38" s="191"/>
      <c r="BQ38" s="197"/>
    </row>
    <row r="39" spans="1:69" ht="15.5" hidden="1" x14ac:dyDescent="0.35">
      <c r="A39" s="476"/>
      <c r="B39" s="479"/>
      <c r="C39" s="457"/>
      <c r="D39" s="482"/>
      <c r="E39" s="457"/>
      <c r="F39" s="460"/>
      <c r="G39" s="460"/>
      <c r="H39" s="484"/>
      <c r="I39" s="484"/>
      <c r="J39" s="484"/>
      <c r="K39" s="487"/>
      <c r="L39" s="460"/>
      <c r="M39" s="460"/>
      <c r="N39" s="460"/>
      <c r="O39" s="460"/>
      <c r="P39" s="460"/>
      <c r="Q39" s="460"/>
      <c r="R39" s="460"/>
      <c r="S39" s="460"/>
      <c r="T39" s="460"/>
      <c r="U39" s="460"/>
      <c r="V39" s="460"/>
      <c r="W39" s="460"/>
      <c r="X39" s="460"/>
      <c r="Y39" s="460"/>
      <c r="Z39" s="460"/>
      <c r="AA39" s="460"/>
      <c r="AB39" s="460"/>
      <c r="AC39" s="460"/>
      <c r="AD39" s="460"/>
      <c r="AE39" s="460"/>
      <c r="AF39" s="460"/>
      <c r="AG39" s="460"/>
      <c r="AH39" s="460"/>
      <c r="AI39" s="463"/>
      <c r="AJ39" s="466"/>
      <c r="AK39" s="466"/>
      <c r="AL39" s="463"/>
      <c r="AM39" s="757"/>
      <c r="AN39" s="463"/>
      <c r="AO39" s="448"/>
      <c r="AP39" s="448"/>
      <c r="AQ39" s="448"/>
      <c r="AR39" s="468"/>
      <c r="AS39" s="470"/>
      <c r="AT39" s="473"/>
      <c r="AU39" s="192"/>
      <c r="AV39" s="193"/>
      <c r="AW39" s="193"/>
      <c r="AX39" s="194"/>
      <c r="AY39" s="194"/>
      <c r="AZ39" s="194"/>
      <c r="BA39" s="194"/>
      <c r="BB39" s="191"/>
      <c r="BC39" s="195" t="e">
        <f>IF(AX39=Datos!$C$63,Datos!$C$73,IF(AX39=Datos!$C$64,Datos!$C$74,IF(AX39=Datos!$C$65,Datos!$C$75,"Revisar")))+IF(AY39=Datos!$D$63,Datos!$D$73,IF(AY39=Datos!$D$64,Datos!$D$74,"Revisar"))+IF(AZ39=Datos!$E$63,Datos!$E$73,IF(AZ39=Datos!$E$64,Datos!$E$74,"Revisar"))+IF(BB39=Datos!$G$63,Datos!$G$73,IF(BB39=Datos!$G$64,Datos!$G$74,IF(BB39=Datos!$G$65,Datos!$G$75,"Revisar")))</f>
        <v>#VALUE!</v>
      </c>
      <c r="BD39" s="195">
        <f>IF(AX39=Datos!$C$65,BC39,0)</f>
        <v>0</v>
      </c>
      <c r="BE39" s="195">
        <f>IF(OR(AX39=Datos!$C$63,AX39=Datos!$C$64),BC39,0)</f>
        <v>0</v>
      </c>
      <c r="BF39" s="448"/>
      <c r="BG39" s="448"/>
      <c r="BH39" s="448"/>
      <c r="BI39" s="448"/>
      <c r="BJ39" s="451"/>
      <c r="BK39" s="454"/>
      <c r="BL39" s="457"/>
      <c r="BM39" s="200"/>
      <c r="BN39" s="200"/>
      <c r="BO39" s="200"/>
      <c r="BP39" s="200"/>
      <c r="BQ39" s="201"/>
    </row>
    <row r="40" spans="1:69" ht="43.5" hidden="1" customHeight="1" thickBot="1" x14ac:dyDescent="0.4">
      <c r="A40" s="477"/>
      <c r="B40" s="480"/>
      <c r="C40" s="458"/>
      <c r="D40" s="483"/>
      <c r="E40" s="458"/>
      <c r="F40" s="461"/>
      <c r="G40" s="461"/>
      <c r="H40" s="485"/>
      <c r="I40" s="485"/>
      <c r="J40" s="485"/>
      <c r="K40" s="488"/>
      <c r="L40" s="461"/>
      <c r="M40" s="461"/>
      <c r="N40" s="461"/>
      <c r="O40" s="461"/>
      <c r="P40" s="461"/>
      <c r="Q40" s="461"/>
      <c r="R40" s="461"/>
      <c r="S40" s="461"/>
      <c r="T40" s="461"/>
      <c r="U40" s="461"/>
      <c r="V40" s="461"/>
      <c r="W40" s="461"/>
      <c r="X40" s="461"/>
      <c r="Y40" s="461"/>
      <c r="Z40" s="461"/>
      <c r="AA40" s="461"/>
      <c r="AB40" s="461"/>
      <c r="AC40" s="461"/>
      <c r="AD40" s="461"/>
      <c r="AE40" s="461"/>
      <c r="AF40" s="461"/>
      <c r="AG40" s="461"/>
      <c r="AH40" s="461"/>
      <c r="AI40" s="464"/>
      <c r="AJ40" s="467"/>
      <c r="AK40" s="467"/>
      <c r="AL40" s="464"/>
      <c r="AM40" s="758"/>
      <c r="AN40" s="464"/>
      <c r="AO40" s="449"/>
      <c r="AP40" s="449"/>
      <c r="AQ40" s="449"/>
      <c r="AR40" s="469"/>
      <c r="AS40" s="471"/>
      <c r="AT40" s="474"/>
      <c r="AU40" s="224"/>
      <c r="AV40" s="204"/>
      <c r="AW40" s="204"/>
      <c r="AX40" s="205"/>
      <c r="AY40" s="205"/>
      <c r="AZ40" s="205"/>
      <c r="BA40" s="205"/>
      <c r="BB40" s="202"/>
      <c r="BC40" s="206" t="e">
        <f>IF(AX40=Datos!$C$63,Datos!$C$73,IF(AX40=Datos!$C$64,Datos!$C$74,IF(AX40=Datos!$C$65,Datos!$C$75,"Revisar")))+IF(AY40=Datos!$D$63,Datos!$D$73,IF(AY40=Datos!$D$64,Datos!$D$74,"Revisar"))+IF(AZ40=Datos!$E$63,Datos!$E$73,IF(AZ40=Datos!$E$64,Datos!$E$74,"Revisar"))+IF(BB40=Datos!$G$63,Datos!$G$73,IF(BB40=Datos!$G$64,Datos!$G$74,IF(BB40=Datos!$G$65,Datos!$G$75,"Revisar")))</f>
        <v>#VALUE!</v>
      </c>
      <c r="BD40" s="206">
        <f>IF(AX40=Datos!$C$65,BC40,0)</f>
        <v>0</v>
      </c>
      <c r="BE40" s="206">
        <f>IF(OR(AX40=Datos!$C$63,AX40=Datos!$C$64),BC40,0)</f>
        <v>0</v>
      </c>
      <c r="BF40" s="449"/>
      <c r="BG40" s="449"/>
      <c r="BH40" s="449"/>
      <c r="BI40" s="449"/>
      <c r="BJ40" s="452"/>
      <c r="BK40" s="455"/>
      <c r="BL40" s="458"/>
      <c r="BM40" s="207"/>
      <c r="BN40" s="207"/>
      <c r="BO40" s="207"/>
      <c r="BP40" s="207"/>
      <c r="BQ40" s="208"/>
    </row>
    <row r="41" spans="1:69" s="138" customFormat="1" ht="236.5" hidden="1" customHeight="1" x14ac:dyDescent="0.3">
      <c r="A41" s="496"/>
      <c r="B41" s="497"/>
      <c r="C41" s="498"/>
      <c r="D41" s="499"/>
      <c r="E41" s="498"/>
      <c r="F41" s="495"/>
      <c r="G41" s="495"/>
      <c r="H41" s="755"/>
      <c r="I41" s="500"/>
      <c r="J41" s="755"/>
      <c r="K41" s="501" t="str">
        <f>CONCATENATE(H41," ",I41," ",J41)</f>
        <v xml:space="preserve">  </v>
      </c>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89">
        <f>COUNTIF(P41:AH44,"Si")</f>
        <v>0</v>
      </c>
      <c r="AJ41" s="490">
        <f>IF((COUNTIF(O41:AH44,"Si"))&lt;=0,0,(IF((COUNTIF(O41:AH44,"Si"))&lt;=5,3,(IF(COUNTIF(O41:AH44,"Si")&lt;=11,4,5)))))</f>
        <v>0</v>
      </c>
      <c r="AK41" s="490">
        <f>IF((COUNTIF(O41:AH44,"Si"))&lt;=0,0,(IF((COUNTIF(O41:AH44,"Si"))&lt;=5,"MODERADO",(IF(COUNTIF(O41:AH44,"Si")&lt;=11,"ALTO","EXTREMO")))))</f>
        <v>0</v>
      </c>
      <c r="AL41" s="489"/>
      <c r="AM41" s="756"/>
      <c r="AN41" s="489" t="str">
        <f t="shared" ref="AN41" si="15">IF(AM41="Rara vez",1,(IF(AM41="Improbable",2,(IF(AM41="Posible",3,IF(AM41="Probable",4,IF(AM41="Seguro",5,"Revisar")))))))</f>
        <v>Revisar</v>
      </c>
      <c r="AO41" s="491">
        <f t="shared" ref="AO41" si="16">IF(E41="Corrupción",AN41,IF(AL41&lt;=2,1,IF(AL41&lt;=24,2,IF(AL41&lt;=500,3,IF(AL41&lt;=5000,4,IF(AL41&gt;5000,5,"Revisar"))))))</f>
        <v>1</v>
      </c>
      <c r="AP41" s="491" t="str">
        <f t="shared" ref="AP41" si="17">IF(E41="Corrupción",(IF(AO41=1,"Rara Vez",IF(AO41=2,"Improbable",IF(AO41=3,"Posible",IF(AO41=4,"Probable",IF(AO41=5,"Seguro","Revisar")))))),IF(AO41=1,"Muy Baja",IF(AO41=2,"Baja",IF(AO41=3,"Media",IF(AO41=4,"Alta","Muy Alta")))))</f>
        <v>Muy Baja</v>
      </c>
      <c r="AQ41" s="491" t="e">
        <f>IF(E41="Corrupción",AJ41,(ROUND(((VLOOKUP(M41,Datos!$B$25:$C$29,2,FALSE)*Datos!$B$32)+(VLOOKUP(N41,Datos!$B$25:$C$29,2,FALSE)*Datos!$C$32)+(VLOOKUP(O41,Datos!$B$25:$C$29,2,FALSE)*Datos!$D$32))*5,0)))</f>
        <v>#N/A</v>
      </c>
      <c r="AR41" s="492" t="e">
        <f>IF(AQ41=1,"Insignificante",IF(AQ41=2,"Menor",IF(AQ41=3,"Moderado",IF(AQ41=4,"Mayor","Catastrófico"))))</f>
        <v>#N/A</v>
      </c>
      <c r="AS41" s="493" t="e">
        <f>_xlfn.NUMBERVALUE(CONCATENATE(AO41,AQ41),"##")</f>
        <v>#N/A</v>
      </c>
      <c r="AT41" s="494" t="e">
        <f>VLOOKUP(AS41,Datos!$I$37:$J$61,2,FALSE)</f>
        <v>#N/A</v>
      </c>
      <c r="AU41" s="186"/>
      <c r="AV41" s="187"/>
      <c r="AW41" s="187"/>
      <c r="AX41" s="188"/>
      <c r="AY41" s="188"/>
      <c r="AZ41" s="188"/>
      <c r="BA41" s="188"/>
      <c r="BB41" s="185"/>
      <c r="BC41" s="145" t="e">
        <f>IF(AX41=Datos!$C$63,Datos!$C$73,IF(AX41=Datos!$C$64,Datos!$C$74,IF(AX41=Datos!$C$65,Datos!$C$75,"Revisar")))+IF(AY41=Datos!$D$63,Datos!$D$73,IF(AY41=Datos!$D$64,Datos!$D$74,"Revisar"))+IF(AZ41=Datos!$E$63,Datos!$E$73,IF(AZ41=Datos!$E$64,Datos!$E$74,"Revisar"))+IF(BB41=Datos!$G$63,Datos!$G$73,IF(BB41=Datos!$G$64,Datos!$G$74,IF(BB41=Datos!$G$65,Datos!$G$75,"Revisar")))</f>
        <v>#VALUE!</v>
      </c>
      <c r="BD41" s="145">
        <f>IF(AX41=Datos!$C$65,BC41,0)</f>
        <v>0</v>
      </c>
      <c r="BE41" s="145">
        <f>IF(OR(AX41=Datos!$C$63,AX41=Datos!$C$64),BC41,0)</f>
        <v>0</v>
      </c>
      <c r="BF41" s="447">
        <f>IF(ROUND(AO41-SUM(BE41:BE44),0)&lt;=0,1,ROUND(AO41-SUM(BE41:BE44),0))</f>
        <v>1</v>
      </c>
      <c r="BG41" s="491" t="str">
        <f>IF(E41="Corrupción",(IF(BF41=1,"Rara Vez",IF(BF41=2,"Improbable",IF(BF41=3,"Posible",IF(BF41=4,"Probable","Seguro"))))),IF(BF41=1,"Muy Baja",IF(BF41=2,"Baja",IF(BF41=3,"Media",IF(BF41=4,"Alta","Muy Alta")))))</f>
        <v>Muy Baja</v>
      </c>
      <c r="BH41" s="447" t="e">
        <f>ROUND(AQ41-SUM(BD41:BD44),0)</f>
        <v>#N/A</v>
      </c>
      <c r="BI41" s="447" t="e">
        <f>IF(BH41=1,"Insignificante",IF(BH41=2,"Menor",IF(BH41=3,"Moderado",IF(BH41=4,"Mayor","Catastrófico"))))</f>
        <v>#N/A</v>
      </c>
      <c r="BJ41" s="450" t="e">
        <f>_xlfn.NUMBERVALUE(CONCATENATE(BF41,BH41),"##")</f>
        <v>#N/A</v>
      </c>
      <c r="BK41" s="453" t="e">
        <f>+VLOOKUP(BJ41,Datos!$I$37:$J$65,2,FALSE)</f>
        <v>#N/A</v>
      </c>
      <c r="BL41" s="456"/>
      <c r="BM41" s="189"/>
      <c r="BN41" s="185"/>
      <c r="BO41" s="185"/>
      <c r="BP41" s="185"/>
      <c r="BQ41" s="190"/>
    </row>
    <row r="42" spans="1:69" ht="15.5" hidden="1" x14ac:dyDescent="0.35">
      <c r="A42" s="476"/>
      <c r="B42" s="479"/>
      <c r="C42" s="457"/>
      <c r="D42" s="482"/>
      <c r="E42" s="457"/>
      <c r="F42" s="460"/>
      <c r="G42" s="460"/>
      <c r="H42" s="484"/>
      <c r="I42" s="484"/>
      <c r="J42" s="484"/>
      <c r="K42" s="487"/>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3"/>
      <c r="AJ42" s="466"/>
      <c r="AK42" s="466"/>
      <c r="AL42" s="463"/>
      <c r="AM42" s="757"/>
      <c r="AN42" s="463"/>
      <c r="AO42" s="448"/>
      <c r="AP42" s="448"/>
      <c r="AQ42" s="448"/>
      <c r="AR42" s="468"/>
      <c r="AS42" s="470"/>
      <c r="AT42" s="473"/>
      <c r="AU42" s="192"/>
      <c r="AV42" s="193"/>
      <c r="AW42" s="193"/>
      <c r="AX42" s="194"/>
      <c r="AY42" s="194"/>
      <c r="AZ42" s="194"/>
      <c r="BA42" s="194"/>
      <c r="BB42" s="191"/>
      <c r="BC42" s="195" t="e">
        <f>IF(AX42=Datos!$C$63,Datos!$C$73,IF(AX42=Datos!$C$64,Datos!$C$74,IF(AX42=Datos!$C$65,Datos!$C$75,"Revisar")))+IF(AY42=Datos!$D$63,Datos!$D$73,IF(AY42=Datos!$D$64,Datos!$D$74,"Revisar"))+IF(AZ42=Datos!$E$63,Datos!$E$73,IF(AZ42=Datos!$E$64,Datos!$E$74,"Revisar"))+IF(BB42=Datos!$G$63,Datos!$G$73,IF(BB42=Datos!$G$64,Datos!$G$74,IF(BB42=Datos!$G$65,Datos!$G$75,"Revisar")))</f>
        <v>#VALUE!</v>
      </c>
      <c r="BD42" s="195">
        <f>IF(AX42=Datos!$C$65,BC42,0)</f>
        <v>0</v>
      </c>
      <c r="BE42" s="195">
        <f>IF(OR(AX42=Datos!$C$63,AX42=Datos!$C$64),BC42,0)</f>
        <v>0</v>
      </c>
      <c r="BF42" s="448"/>
      <c r="BG42" s="448"/>
      <c r="BH42" s="448"/>
      <c r="BI42" s="448"/>
      <c r="BJ42" s="451"/>
      <c r="BK42" s="454"/>
      <c r="BL42" s="457"/>
      <c r="BM42" s="196"/>
      <c r="BN42" s="191"/>
      <c r="BO42" s="191"/>
      <c r="BP42" s="191"/>
      <c r="BQ42" s="197"/>
    </row>
    <row r="43" spans="1:69" ht="15.5" hidden="1" x14ac:dyDescent="0.35">
      <c r="A43" s="476"/>
      <c r="B43" s="479"/>
      <c r="C43" s="457"/>
      <c r="D43" s="482"/>
      <c r="E43" s="457"/>
      <c r="F43" s="460"/>
      <c r="G43" s="460"/>
      <c r="H43" s="484"/>
      <c r="I43" s="484"/>
      <c r="J43" s="484"/>
      <c r="K43" s="487"/>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3"/>
      <c r="AJ43" s="466"/>
      <c r="AK43" s="466"/>
      <c r="AL43" s="463"/>
      <c r="AM43" s="757"/>
      <c r="AN43" s="463"/>
      <c r="AO43" s="448"/>
      <c r="AP43" s="448"/>
      <c r="AQ43" s="448"/>
      <c r="AR43" s="468"/>
      <c r="AS43" s="470"/>
      <c r="AT43" s="473"/>
      <c r="AU43" s="192"/>
      <c r="AV43" s="193"/>
      <c r="AW43" s="193"/>
      <c r="AX43" s="194"/>
      <c r="AY43" s="194"/>
      <c r="AZ43" s="194"/>
      <c r="BA43" s="194"/>
      <c r="BB43" s="191"/>
      <c r="BC43" s="195" t="e">
        <f>IF(AX43=Datos!$C$63,Datos!$C$73,IF(AX43=Datos!$C$64,Datos!$C$74,IF(AX43=Datos!$C$65,Datos!$C$75,"Revisar")))+IF(AY43=Datos!$D$63,Datos!$D$73,IF(AY43=Datos!$D$64,Datos!$D$74,"Revisar"))+IF(AZ43=Datos!$E$63,Datos!$E$73,IF(AZ43=Datos!$E$64,Datos!$E$74,"Revisar"))+IF(BB43=Datos!$G$63,Datos!$G$73,IF(BB43=Datos!$G$64,Datos!$G$74,IF(BB43=Datos!$G$65,Datos!$G$75,"Revisar")))</f>
        <v>#VALUE!</v>
      </c>
      <c r="BD43" s="195">
        <f>IF(AX43=Datos!$C$65,BC43,0)</f>
        <v>0</v>
      </c>
      <c r="BE43" s="195">
        <f>IF(OR(AX43=Datos!$C$63,AX43=Datos!$C$64),BC43,0)</f>
        <v>0</v>
      </c>
      <c r="BF43" s="448"/>
      <c r="BG43" s="448"/>
      <c r="BH43" s="448"/>
      <c r="BI43" s="448"/>
      <c r="BJ43" s="451"/>
      <c r="BK43" s="454"/>
      <c r="BL43" s="457"/>
      <c r="BM43" s="200"/>
      <c r="BN43" s="200"/>
      <c r="BO43" s="200"/>
      <c r="BP43" s="200"/>
      <c r="BQ43" s="201"/>
    </row>
    <row r="44" spans="1:69" ht="16" hidden="1" thickBot="1" x14ac:dyDescent="0.4">
      <c r="A44" s="477"/>
      <c r="B44" s="480"/>
      <c r="C44" s="458"/>
      <c r="D44" s="483"/>
      <c r="E44" s="458"/>
      <c r="F44" s="461"/>
      <c r="G44" s="461"/>
      <c r="H44" s="485"/>
      <c r="I44" s="485"/>
      <c r="J44" s="485"/>
      <c r="K44" s="488"/>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4"/>
      <c r="AJ44" s="467"/>
      <c r="AK44" s="467"/>
      <c r="AL44" s="464"/>
      <c r="AM44" s="758"/>
      <c r="AN44" s="464"/>
      <c r="AO44" s="449"/>
      <c r="AP44" s="449"/>
      <c r="AQ44" s="449"/>
      <c r="AR44" s="469"/>
      <c r="AS44" s="471"/>
      <c r="AT44" s="474"/>
      <c r="AU44" s="224"/>
      <c r="AV44" s="204"/>
      <c r="AW44" s="204"/>
      <c r="AX44" s="205"/>
      <c r="AY44" s="205"/>
      <c r="AZ44" s="205"/>
      <c r="BA44" s="205"/>
      <c r="BB44" s="202"/>
      <c r="BC44" s="206" t="e">
        <f>IF(AX44=Datos!$C$63,Datos!$C$73,IF(AX44=Datos!$C$64,Datos!$C$74,IF(AX44=Datos!$C$65,Datos!$C$75,"Revisar")))+IF(AY44=Datos!$D$63,Datos!$D$73,IF(AY44=Datos!$D$64,Datos!$D$74,"Revisar"))+IF(AZ44=Datos!$E$63,Datos!$E$73,IF(AZ44=Datos!$E$64,Datos!$E$74,"Revisar"))+IF(BB44=Datos!$G$63,Datos!$G$73,IF(BB44=Datos!$G$64,Datos!$G$74,IF(BB44=Datos!$G$65,Datos!$G$75,"Revisar")))</f>
        <v>#VALUE!</v>
      </c>
      <c r="BD44" s="206">
        <f>IF(AX44=Datos!$C$65,BC44,0)</f>
        <v>0</v>
      </c>
      <c r="BE44" s="206">
        <f>IF(OR(AX44=Datos!$C$63,AX44=Datos!$C$64),BC44,0)</f>
        <v>0</v>
      </c>
      <c r="BF44" s="449"/>
      <c r="BG44" s="449"/>
      <c r="BH44" s="449"/>
      <c r="BI44" s="449"/>
      <c r="BJ44" s="452"/>
      <c r="BK44" s="455"/>
      <c r="BL44" s="458"/>
      <c r="BM44" s="207"/>
      <c r="BN44" s="207"/>
      <c r="BO44" s="207"/>
      <c r="BP44" s="207"/>
      <c r="BQ44" s="208"/>
    </row>
    <row r="45" spans="1:69" s="138" customFormat="1" ht="15.5" hidden="1" x14ac:dyDescent="0.3">
      <c r="A45" s="496"/>
      <c r="B45" s="497"/>
      <c r="C45" s="498"/>
      <c r="D45" s="499"/>
      <c r="E45" s="498"/>
      <c r="F45" s="495"/>
      <c r="G45" s="495"/>
      <c r="H45" s="500"/>
      <c r="I45" s="500"/>
      <c r="J45" s="755"/>
      <c r="K45" s="501" t="str">
        <f>CONCATENATE(H45," ",I45," ",J45)</f>
        <v xml:space="preserve">  </v>
      </c>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89">
        <f>COUNTIF(P45:AH48,"Si")</f>
        <v>0</v>
      </c>
      <c r="AJ45" s="490">
        <f>IF((COUNTIF(O45:AH48,"Si"))&lt;=0,0,(IF((COUNTIF(O45:AH48,"Si"))&lt;=5,3,(IF(COUNTIF(O45:AH48,"Si")&lt;=11,4,5)))))</f>
        <v>0</v>
      </c>
      <c r="AK45" s="490">
        <f>IF((COUNTIF(O45:AH48,"Si"))&lt;=0,0,(IF((COUNTIF(O45:AH48,"Si"))&lt;=5,"MODERADO",(IF(COUNTIF(O45:AH48,"Si")&lt;=11,"ALTO","EXTREMO")))))</f>
        <v>0</v>
      </c>
      <c r="AL45" s="489">
        <v>12</v>
      </c>
      <c r="AM45" s="489"/>
      <c r="AN45" s="489" t="str">
        <f t="shared" ref="AN45" si="18">IF(AM45="Rara vez",1,(IF(AM45="Improbable",2,(IF(AM45="Posible",3,IF(AM45="Probable",4,IF(AM45="Seguro",5,"Revisar")))))))</f>
        <v>Revisar</v>
      </c>
      <c r="AO45" s="491">
        <f t="shared" ref="AO45" si="19">IF(E45="Corrupción",AN45,IF(AL45&lt;=2,1,IF(AL45&lt;=24,2,IF(AL45&lt;=500,3,IF(AL45&lt;=5000,4,IF(AL45&gt;5000,5,"Revisar"))))))</f>
        <v>2</v>
      </c>
      <c r="AP45" s="491" t="str">
        <f t="shared" ref="AP45" si="20">IF(E45="Corrupción",(IF(AO45=1,"Rara Vez",IF(AO45=2,"Improbable",IF(AO45=3,"Posible",IF(AO45=4,"Probable",IF(AO45=5,"Seguro","Revisar")))))),IF(AO45=1,"Muy Baja",IF(AO45=2,"Baja",IF(AO45=3,"Media",IF(AO45=4,"Alta","Muy Alta")))))</f>
        <v>Baja</v>
      </c>
      <c r="AQ45" s="491" t="e">
        <f>IF(E45="Corrupción",AJ45,(ROUND(((VLOOKUP(M45,Datos!$B$25:$C$29,2,FALSE)*Datos!$B$32)+(VLOOKUP(N45,Datos!$B$25:$C$29,2,FALSE)*Datos!$C$32)+(VLOOKUP(O45,Datos!$B$25:$C$29,2,FALSE)*Datos!$D$32))*5,0)))</f>
        <v>#N/A</v>
      </c>
      <c r="AR45" s="492" t="e">
        <f>IF(AQ45=1,"Insignificante",IF(AQ45=2,"Menor",IF(AQ45=3,"Moderado",IF(AQ45=4,"Mayor","Catastrófico"))))</f>
        <v>#N/A</v>
      </c>
      <c r="AS45" s="493" t="e">
        <f>_xlfn.NUMBERVALUE(CONCATENATE(AO45,AQ45),"##")</f>
        <v>#N/A</v>
      </c>
      <c r="AT45" s="494" t="e">
        <f>VLOOKUP(AS45,Datos!$I$37:$J$61,2,FALSE)</f>
        <v>#N/A</v>
      </c>
      <c r="AU45" s="186"/>
      <c r="AV45" s="187"/>
      <c r="AW45" s="187"/>
      <c r="AX45" s="188"/>
      <c r="AY45" s="188"/>
      <c r="AZ45" s="188"/>
      <c r="BA45" s="188"/>
      <c r="BB45" s="185"/>
      <c r="BC45" s="145" t="e">
        <f>IF(AX45=Datos!$C$63,Datos!$C$73,IF(AX45=Datos!$C$64,Datos!$C$74,IF(AX45=Datos!$C$65,Datos!$C$75,"Revisar")))+IF(AY45=Datos!$D$63,Datos!$D$73,IF(AY45=Datos!$D$64,Datos!$D$74,"Revisar"))+IF(AZ45=Datos!$E$63,Datos!$E$73,IF(AZ45=Datos!$E$64,Datos!$E$74,"Revisar"))+IF(BB45=Datos!$G$63,Datos!$G$73,IF(BB45=Datos!$G$64,Datos!$G$74,IF(BB45=Datos!$G$65,Datos!$G$75,"Revisar")))</f>
        <v>#VALUE!</v>
      </c>
      <c r="BD45" s="145">
        <f>IF(AX45=Datos!$C$65,BC45,0)</f>
        <v>0</v>
      </c>
      <c r="BE45" s="145">
        <f>IF(OR(AX45=Datos!$C$63,AX45=Datos!$C$64),BC45,0)</f>
        <v>0</v>
      </c>
      <c r="BF45" s="447">
        <f>IF(ROUND(AO45-SUM(BE45:BE48),0)&lt;=0,1,ROUND(AO45-SUM(BE45:BE48),0))</f>
        <v>2</v>
      </c>
      <c r="BG45" s="491" t="str">
        <f>IF(E45="Corrupción",(IF(BF45=1,"Rara Vez",IF(BF45=2,"Improbable",IF(BF45=3,"Posible",IF(BF45=4,"Probable","Seguro"))))),IF(BF45=1,"Muy Baja",IF(BF45=2,"Baja",IF(BF45=3,"Media",IF(BF45=4,"Alta","Muy Alta")))))</f>
        <v>Baja</v>
      </c>
      <c r="BH45" s="447" t="e">
        <f>ROUND(AQ45-SUM(BD45:BD48),0)</f>
        <v>#N/A</v>
      </c>
      <c r="BI45" s="447" t="e">
        <f>IF(BH45=1,"Insignificante",IF(BH45=2,"Menor",IF(BH45=3,"Moderado",IF(BH45=4,"Mayor","Catastrófico"))))</f>
        <v>#N/A</v>
      </c>
      <c r="BJ45" s="450" t="e">
        <f>_xlfn.NUMBERVALUE(CONCATENATE(BF45,BH45),"##")</f>
        <v>#N/A</v>
      </c>
      <c r="BK45" s="453" t="e">
        <f>+VLOOKUP(BJ45,Datos!$I$37:$J$65,2,FALSE)</f>
        <v>#N/A</v>
      </c>
      <c r="BL45" s="456"/>
      <c r="BM45" s="189"/>
      <c r="BN45" s="185"/>
      <c r="BO45" s="185"/>
      <c r="BP45" s="185"/>
      <c r="BQ45" s="190"/>
    </row>
    <row r="46" spans="1:69" ht="15.65" hidden="1" customHeight="1" x14ac:dyDescent="0.35">
      <c r="A46" s="476"/>
      <c r="B46" s="479"/>
      <c r="C46" s="457"/>
      <c r="D46" s="482"/>
      <c r="E46" s="457"/>
      <c r="F46" s="460"/>
      <c r="G46" s="460"/>
      <c r="H46" s="484"/>
      <c r="I46" s="484"/>
      <c r="J46" s="484"/>
      <c r="K46" s="487"/>
      <c r="L46" s="460"/>
      <c r="M46" s="460"/>
      <c r="N46" s="460"/>
      <c r="O46" s="460"/>
      <c r="P46" s="460"/>
      <c r="Q46" s="460"/>
      <c r="R46" s="460"/>
      <c r="S46" s="460"/>
      <c r="T46" s="460"/>
      <c r="U46" s="460"/>
      <c r="V46" s="460"/>
      <c r="W46" s="460"/>
      <c r="X46" s="460"/>
      <c r="Y46" s="460"/>
      <c r="Z46" s="460"/>
      <c r="AA46" s="460"/>
      <c r="AB46" s="460"/>
      <c r="AC46" s="460"/>
      <c r="AD46" s="460"/>
      <c r="AE46" s="460"/>
      <c r="AF46" s="460"/>
      <c r="AG46" s="460"/>
      <c r="AH46" s="460"/>
      <c r="AI46" s="463"/>
      <c r="AJ46" s="466"/>
      <c r="AK46" s="466"/>
      <c r="AL46" s="463"/>
      <c r="AM46" s="463"/>
      <c r="AN46" s="463"/>
      <c r="AO46" s="448"/>
      <c r="AP46" s="448"/>
      <c r="AQ46" s="448"/>
      <c r="AR46" s="468"/>
      <c r="AS46" s="470"/>
      <c r="AT46" s="473"/>
      <c r="AU46" s="192"/>
      <c r="AV46" s="193"/>
      <c r="AW46" s="193"/>
      <c r="AX46" s="194"/>
      <c r="AY46" s="194"/>
      <c r="AZ46" s="194"/>
      <c r="BA46" s="194"/>
      <c r="BB46" s="191"/>
      <c r="BC46" s="195" t="e">
        <f>IF(AX46=Datos!$C$63,Datos!$C$73,IF(AX46=Datos!$C$64,Datos!$C$74,IF(AX46=Datos!$C$65,Datos!$C$75,"Revisar")))+IF(AY46=Datos!$D$63,Datos!$D$73,IF(AY46=Datos!$D$64,Datos!$D$74,"Revisar"))+IF(AZ46=Datos!$E$63,Datos!$E$73,IF(AZ46=Datos!$E$64,Datos!$E$74,"Revisar"))+IF(BB46=Datos!$G$63,Datos!$G$73,IF(BB46=Datos!$G$64,Datos!$G$74,IF(BB46=Datos!$G$65,Datos!$G$75,"Revisar")))</f>
        <v>#VALUE!</v>
      </c>
      <c r="BD46" s="195">
        <f>IF(AX46=Datos!$C$65,BC46,0)</f>
        <v>0</v>
      </c>
      <c r="BE46" s="195">
        <f>IF(OR(AX46=Datos!$C$63,AX46=Datos!$C$64),BC46,0)</f>
        <v>0</v>
      </c>
      <c r="BF46" s="448"/>
      <c r="BG46" s="448"/>
      <c r="BH46" s="448"/>
      <c r="BI46" s="448"/>
      <c r="BJ46" s="451"/>
      <c r="BK46" s="454"/>
      <c r="BL46" s="457"/>
      <c r="BM46" s="196"/>
      <c r="BN46" s="191"/>
      <c r="BO46" s="191"/>
      <c r="BP46" s="191"/>
      <c r="BQ46" s="197"/>
    </row>
    <row r="47" spans="1:69" ht="43.5" hidden="1" customHeight="1" x14ac:dyDescent="0.35">
      <c r="A47" s="476"/>
      <c r="B47" s="479"/>
      <c r="C47" s="457"/>
      <c r="D47" s="482"/>
      <c r="E47" s="457"/>
      <c r="F47" s="460"/>
      <c r="G47" s="460"/>
      <c r="H47" s="484"/>
      <c r="I47" s="484"/>
      <c r="J47" s="484"/>
      <c r="K47" s="487"/>
      <c r="L47" s="460"/>
      <c r="M47" s="460"/>
      <c r="N47" s="460"/>
      <c r="O47" s="460"/>
      <c r="P47" s="460"/>
      <c r="Q47" s="460"/>
      <c r="R47" s="460"/>
      <c r="S47" s="460"/>
      <c r="T47" s="460"/>
      <c r="U47" s="460"/>
      <c r="V47" s="460"/>
      <c r="W47" s="460"/>
      <c r="X47" s="460"/>
      <c r="Y47" s="460"/>
      <c r="Z47" s="460"/>
      <c r="AA47" s="460"/>
      <c r="AB47" s="460"/>
      <c r="AC47" s="460"/>
      <c r="AD47" s="460"/>
      <c r="AE47" s="460"/>
      <c r="AF47" s="460"/>
      <c r="AG47" s="460"/>
      <c r="AH47" s="460"/>
      <c r="AI47" s="463"/>
      <c r="AJ47" s="466"/>
      <c r="AK47" s="466"/>
      <c r="AL47" s="463"/>
      <c r="AM47" s="463"/>
      <c r="AN47" s="463"/>
      <c r="AO47" s="448"/>
      <c r="AP47" s="448"/>
      <c r="AQ47" s="448"/>
      <c r="AR47" s="468"/>
      <c r="AS47" s="470"/>
      <c r="AT47" s="473"/>
      <c r="AU47" s="199"/>
      <c r="AV47" s="193"/>
      <c r="AW47" s="193"/>
      <c r="AX47" s="194"/>
      <c r="AY47" s="194"/>
      <c r="AZ47" s="194"/>
      <c r="BA47" s="194"/>
      <c r="BB47" s="191"/>
      <c r="BC47" s="195" t="e">
        <f>IF(AX47=Datos!$C$63,Datos!$C$73,IF(AX47=Datos!$C$64,Datos!$C$74,IF(AX47=Datos!$C$65,Datos!$C$75,"Revisar")))+IF(AY47=Datos!$D$63,Datos!$D$73,IF(AY47=Datos!$D$64,Datos!$D$74,"Revisar"))+IF(AZ47=Datos!$E$63,Datos!$E$73,IF(AZ47=Datos!$E$64,Datos!$E$74,"Revisar"))+IF(BB47=Datos!$G$63,Datos!$G$73,IF(BB47=Datos!$G$64,Datos!$G$74,IF(BB47=Datos!$G$65,Datos!$G$75,"Revisar")))</f>
        <v>#VALUE!</v>
      </c>
      <c r="BD47" s="195">
        <f>IF(AX47=Datos!$C$65,BC47,0)</f>
        <v>0</v>
      </c>
      <c r="BE47" s="195">
        <f>IF(OR(AX47=Datos!$C$63,AX47=Datos!$C$64),BC47,0)</f>
        <v>0</v>
      </c>
      <c r="BF47" s="448"/>
      <c r="BG47" s="448"/>
      <c r="BH47" s="448"/>
      <c r="BI47" s="448"/>
      <c r="BJ47" s="451"/>
      <c r="BK47" s="454"/>
      <c r="BL47" s="457"/>
      <c r="BM47" s="200"/>
      <c r="BN47" s="200"/>
      <c r="BO47" s="200"/>
      <c r="BP47" s="200"/>
      <c r="BQ47" s="201"/>
    </row>
    <row r="48" spans="1:69" ht="43.5" hidden="1" customHeight="1" thickBot="1" x14ac:dyDescent="0.4">
      <c r="A48" s="477"/>
      <c r="B48" s="480"/>
      <c r="C48" s="458"/>
      <c r="D48" s="483"/>
      <c r="E48" s="458"/>
      <c r="F48" s="461"/>
      <c r="G48" s="461"/>
      <c r="H48" s="485"/>
      <c r="I48" s="485"/>
      <c r="J48" s="485"/>
      <c r="K48" s="488"/>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4"/>
      <c r="AJ48" s="467"/>
      <c r="AK48" s="467"/>
      <c r="AL48" s="464"/>
      <c r="AM48" s="464"/>
      <c r="AN48" s="464"/>
      <c r="AO48" s="449"/>
      <c r="AP48" s="449"/>
      <c r="AQ48" s="449"/>
      <c r="AR48" s="469"/>
      <c r="AS48" s="471"/>
      <c r="AT48" s="474"/>
      <c r="AU48" s="203"/>
      <c r="AV48" s="204"/>
      <c r="AW48" s="204"/>
      <c r="AX48" s="205"/>
      <c r="AY48" s="205"/>
      <c r="AZ48" s="205"/>
      <c r="BA48" s="205"/>
      <c r="BB48" s="202"/>
      <c r="BC48" s="206" t="e">
        <f>IF(AX48=Datos!$C$63,Datos!$C$73,IF(AX48=Datos!$C$64,Datos!$C$74,IF(AX48=Datos!$C$65,Datos!$C$75,"Revisar")))+IF(AY48=Datos!$D$63,Datos!$D$73,IF(AY48=Datos!$D$64,Datos!$D$74,"Revisar"))+IF(AZ48=Datos!$E$63,Datos!$E$73,IF(AZ48=Datos!$E$64,Datos!$E$74,"Revisar"))+IF(BB48=Datos!$G$63,Datos!$G$73,IF(BB48=Datos!$G$64,Datos!$G$74,IF(BB48=Datos!$G$65,Datos!$G$75,"Revisar")))</f>
        <v>#VALUE!</v>
      </c>
      <c r="BD48" s="206">
        <f>IF(AX48=Datos!$C$65,BC48,0)</f>
        <v>0</v>
      </c>
      <c r="BE48" s="206">
        <f>IF(OR(AX48=Datos!$C$63,AX48=Datos!$C$64),BC48,0)</f>
        <v>0</v>
      </c>
      <c r="BF48" s="449"/>
      <c r="BG48" s="449"/>
      <c r="BH48" s="449"/>
      <c r="BI48" s="449"/>
      <c r="BJ48" s="452"/>
      <c r="BK48" s="455"/>
      <c r="BL48" s="458"/>
      <c r="BM48" s="207"/>
      <c r="BN48" s="207"/>
      <c r="BO48" s="207"/>
      <c r="BP48" s="207"/>
      <c r="BQ48" s="208"/>
    </row>
    <row r="49" spans="1:69" s="138" customFormat="1" ht="15.65" hidden="1" customHeight="1" x14ac:dyDescent="0.3">
      <c r="A49" s="496"/>
      <c r="B49" s="497"/>
      <c r="C49" s="498"/>
      <c r="D49" s="499"/>
      <c r="E49" s="498"/>
      <c r="F49" s="495"/>
      <c r="G49" s="495"/>
      <c r="H49" s="500"/>
      <c r="I49" s="500"/>
      <c r="J49" s="500"/>
      <c r="K49" s="501" t="str">
        <f>CONCATENATE(H49," ",I49," ",J49)</f>
        <v xml:space="preserve">  </v>
      </c>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89">
        <f>COUNTIF(P49:AH52,"Si")</f>
        <v>0</v>
      </c>
      <c r="AJ49" s="490">
        <f>IF((COUNTIF(O49:AH52,"Si"))&lt;=0,0,(IF((COUNTIF(O49:AH52,"Si"))&lt;=5,3,(IF(COUNTIF(O49:AH52,"Si")&lt;=11,4,5)))))</f>
        <v>0</v>
      </c>
      <c r="AK49" s="490">
        <f>IF((COUNTIF(O49:AH52,"Si"))&lt;=0,0,(IF((COUNTIF(O49:AH52,"Si"))&lt;=5,"MODERADO",(IF(COUNTIF(O49:AH52,"Si")&lt;=11,"ALTO","EXTREMO")))))</f>
        <v>0</v>
      </c>
      <c r="AL49" s="489"/>
      <c r="AM49" s="489"/>
      <c r="AN49" s="489" t="str">
        <f t="shared" ref="AN49" si="21">IF(AM49="Rara vez",1,(IF(AM49="Improbable",2,(IF(AM49="Posible",3,IF(AM49="Probable",4,IF(AM49="Seguro",5,"Revisar")))))))</f>
        <v>Revisar</v>
      </c>
      <c r="AO49" s="491">
        <f t="shared" ref="AO49" si="22">IF(E49="Corrupción",AN49,IF(AL49&lt;=2,1,IF(AL49&lt;=24,2,IF(AL49&lt;=500,3,IF(AL49&lt;=5000,4,IF(AL49&gt;5000,5,"Revisar"))))))</f>
        <v>1</v>
      </c>
      <c r="AP49" s="491" t="str">
        <f t="shared" ref="AP49" si="23">IF(E49="Corrupción",(IF(AO49=1,"Rara Vez",IF(AO49=2,"Improbable",IF(AO49=3,"Posible",IF(AO49=4,"Probable",IF(AO49=5,"Seguro","Revisar")))))),IF(AO49=1,"Muy Baja",IF(AO49=2,"Baja",IF(AO49=3,"Media",IF(AO49=4,"Alta","Muy Alta")))))</f>
        <v>Muy Baja</v>
      </c>
      <c r="AQ49" s="491" t="e">
        <f>IF(E49="Corrupción",AJ49,(ROUND(((VLOOKUP(M49,Datos!$B$25:$C$29,2,FALSE)*Datos!$B$32)+(VLOOKUP(N49,Datos!$B$25:$C$29,2,FALSE)*Datos!$C$32)+(VLOOKUP(O49,Datos!$B$25:$C$29,2,FALSE)*Datos!$D$32))*5,0)))</f>
        <v>#N/A</v>
      </c>
      <c r="AR49" s="492" t="e">
        <f>IF(AQ49=1,"Insignificante",IF(AQ49=2,"Menor",IF(AQ49=3,"Moderado",IF(AQ49=4,"Mayor","Catastrófico"))))</f>
        <v>#N/A</v>
      </c>
      <c r="AS49" s="493" t="e">
        <f>_xlfn.NUMBERVALUE(CONCATENATE(AO49,AQ49),"##")</f>
        <v>#N/A</v>
      </c>
      <c r="AT49" s="494" t="e">
        <f>VLOOKUP(AS49,Datos!$I$37:$J$61,2,FALSE)</f>
        <v>#N/A</v>
      </c>
      <c r="AU49" s="186"/>
      <c r="AV49" s="187"/>
      <c r="AW49" s="187"/>
      <c r="AX49" s="188"/>
      <c r="AY49" s="188"/>
      <c r="AZ49" s="188"/>
      <c r="BA49" s="188"/>
      <c r="BB49" s="185"/>
      <c r="BC49" s="145" t="e">
        <f>IF(AX49=Datos!$C$63,Datos!$C$73,IF(AX49=Datos!$C$64,Datos!$C$74,IF(AX49=Datos!$C$65,Datos!$C$75,"Revisar")))+IF(AY49=Datos!$D$63,Datos!$D$73,IF(AY49=Datos!$D$64,Datos!$D$74,"Revisar"))+IF(AZ49=Datos!$E$63,Datos!$E$73,IF(AZ49=Datos!$E$64,Datos!$E$74,"Revisar"))+IF(BB49=Datos!$G$63,Datos!$G$73,IF(BB49=Datos!$G$64,Datos!$G$74,IF(BB49=Datos!$G$65,Datos!$G$75,"Revisar")))</f>
        <v>#VALUE!</v>
      </c>
      <c r="BD49" s="145">
        <f>IF(AX49=Datos!$C$65,BC49,0)</f>
        <v>0</v>
      </c>
      <c r="BE49" s="145">
        <f>IF(OR(AX49=Datos!$C$63,AX49=Datos!$C$64),BC49,0)</f>
        <v>0</v>
      </c>
      <c r="BF49" s="447">
        <f>IF(ROUND(AO49-SUM(BE49:BE52),0)&lt;=0,1,ROUND(AO49-SUM(BE49:BE52),0))</f>
        <v>1</v>
      </c>
      <c r="BG49" s="491" t="str">
        <f>IF(E49="Corrupción",(IF(BF49=1,"Rara Vez",IF(BF49=2,"Improbable",IF(BF49=3,"Posible",IF(BF49=4,"Probable","Seguro"))))),IF(BF49=1,"Muy Baja",IF(BF49=2,"Baja",IF(BF49=3,"Media",IF(BF49=4,"Alta","Muy Alta")))))</f>
        <v>Muy Baja</v>
      </c>
      <c r="BH49" s="447" t="e">
        <f>ROUND(AQ49-SUM(BD49:BD52),0)</f>
        <v>#N/A</v>
      </c>
      <c r="BI49" s="447" t="e">
        <f>IF(BH49=1,"Insignificante",IF(BH49=2,"Menor",IF(BH49=3,"Moderado",IF(BH49=4,"Mayor","Catastrófico"))))</f>
        <v>#N/A</v>
      </c>
      <c r="BJ49" s="450" t="e">
        <f>_xlfn.NUMBERVALUE(CONCATENATE(BF49,BH49),"##")</f>
        <v>#N/A</v>
      </c>
      <c r="BK49" s="453" t="e">
        <f>+VLOOKUP(BJ49,Datos!$I$37:$J$65,2,FALSE)</f>
        <v>#N/A</v>
      </c>
      <c r="BL49" s="456"/>
      <c r="BM49" s="189"/>
      <c r="BN49" s="185"/>
      <c r="BO49" s="185"/>
      <c r="BP49" s="185"/>
      <c r="BQ49" s="190"/>
    </row>
    <row r="50" spans="1:69" ht="15.65" hidden="1" customHeight="1" x14ac:dyDescent="0.35">
      <c r="A50" s="476"/>
      <c r="B50" s="479"/>
      <c r="C50" s="457"/>
      <c r="D50" s="482"/>
      <c r="E50" s="457"/>
      <c r="F50" s="460"/>
      <c r="G50" s="460"/>
      <c r="H50" s="484"/>
      <c r="I50" s="484"/>
      <c r="J50" s="484"/>
      <c r="K50" s="487"/>
      <c r="L50" s="460"/>
      <c r="M50" s="460"/>
      <c r="N50" s="460"/>
      <c r="O50" s="460"/>
      <c r="P50" s="460"/>
      <c r="Q50" s="460"/>
      <c r="R50" s="460"/>
      <c r="S50" s="460"/>
      <c r="T50" s="460"/>
      <c r="U50" s="460"/>
      <c r="V50" s="460"/>
      <c r="W50" s="460"/>
      <c r="X50" s="460"/>
      <c r="Y50" s="460"/>
      <c r="Z50" s="460"/>
      <c r="AA50" s="460"/>
      <c r="AB50" s="460"/>
      <c r="AC50" s="460"/>
      <c r="AD50" s="460"/>
      <c r="AE50" s="460"/>
      <c r="AF50" s="460"/>
      <c r="AG50" s="460"/>
      <c r="AH50" s="460"/>
      <c r="AI50" s="463"/>
      <c r="AJ50" s="466"/>
      <c r="AK50" s="466"/>
      <c r="AL50" s="463"/>
      <c r="AM50" s="463"/>
      <c r="AN50" s="463"/>
      <c r="AO50" s="448"/>
      <c r="AP50" s="448"/>
      <c r="AQ50" s="448"/>
      <c r="AR50" s="468"/>
      <c r="AS50" s="470"/>
      <c r="AT50" s="473"/>
      <c r="AU50" s="192"/>
      <c r="AV50" s="193"/>
      <c r="AW50" s="193"/>
      <c r="AX50" s="194"/>
      <c r="AY50" s="194"/>
      <c r="AZ50" s="194"/>
      <c r="BA50" s="194"/>
      <c r="BB50" s="191"/>
      <c r="BC50" s="195" t="e">
        <f>IF(AX50=Datos!$C$63,Datos!$C$73,IF(AX50=Datos!$C$64,Datos!$C$74,IF(AX50=Datos!$C$65,Datos!$C$75,"Revisar")))+IF(AY50=Datos!$D$63,Datos!$D$73,IF(AY50=Datos!$D$64,Datos!$D$74,"Revisar"))+IF(AZ50=Datos!$E$63,Datos!$E$73,IF(AZ50=Datos!$E$64,Datos!$E$74,"Revisar"))+IF(BB50=Datos!$G$63,Datos!$G$73,IF(BB50=Datos!$G$64,Datos!$G$74,IF(BB50=Datos!$G$65,Datos!$G$75,"Revisar")))</f>
        <v>#VALUE!</v>
      </c>
      <c r="BD50" s="195">
        <f>IF(AX50=Datos!$C$65,BC50,0)</f>
        <v>0</v>
      </c>
      <c r="BE50" s="195">
        <f>IF(OR(AX50=Datos!$C$63,AX50=Datos!$C$64),BC50,0)</f>
        <v>0</v>
      </c>
      <c r="BF50" s="448"/>
      <c r="BG50" s="448"/>
      <c r="BH50" s="448"/>
      <c r="BI50" s="448"/>
      <c r="BJ50" s="451"/>
      <c r="BK50" s="454"/>
      <c r="BL50" s="457"/>
      <c r="BM50" s="196"/>
      <c r="BN50" s="191"/>
      <c r="BO50" s="191"/>
      <c r="BP50" s="191"/>
      <c r="BQ50" s="197"/>
    </row>
    <row r="51" spans="1:69" ht="43.5" hidden="1" customHeight="1" x14ac:dyDescent="0.35">
      <c r="A51" s="476"/>
      <c r="B51" s="479"/>
      <c r="C51" s="457"/>
      <c r="D51" s="482"/>
      <c r="E51" s="457"/>
      <c r="F51" s="460"/>
      <c r="G51" s="460"/>
      <c r="H51" s="484"/>
      <c r="I51" s="484"/>
      <c r="J51" s="484"/>
      <c r="K51" s="487"/>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460"/>
      <c r="AI51" s="463"/>
      <c r="AJ51" s="466"/>
      <c r="AK51" s="466"/>
      <c r="AL51" s="463"/>
      <c r="AM51" s="463"/>
      <c r="AN51" s="463"/>
      <c r="AO51" s="448"/>
      <c r="AP51" s="448"/>
      <c r="AQ51" s="448"/>
      <c r="AR51" s="468"/>
      <c r="AS51" s="470"/>
      <c r="AT51" s="473"/>
      <c r="AU51" s="199"/>
      <c r="AV51" s="193"/>
      <c r="AW51" s="193"/>
      <c r="AX51" s="194"/>
      <c r="AY51" s="194"/>
      <c r="AZ51" s="194"/>
      <c r="BA51" s="194"/>
      <c r="BB51" s="191"/>
      <c r="BC51" s="195" t="e">
        <f>IF(AX51=Datos!$C$63,Datos!$C$73,IF(AX51=Datos!$C$64,Datos!$C$74,IF(AX51=Datos!$C$65,Datos!$C$75,"Revisar")))+IF(AY51=Datos!$D$63,Datos!$D$73,IF(AY51=Datos!$D$64,Datos!$D$74,"Revisar"))+IF(AZ51=Datos!$E$63,Datos!$E$73,IF(AZ51=Datos!$E$64,Datos!$E$74,"Revisar"))+IF(BB51=Datos!$G$63,Datos!$G$73,IF(BB51=Datos!$G$64,Datos!$G$74,IF(BB51=Datos!$G$65,Datos!$G$75,"Revisar")))</f>
        <v>#VALUE!</v>
      </c>
      <c r="BD51" s="195">
        <f>IF(AX51=Datos!$C$65,BC51,0)</f>
        <v>0</v>
      </c>
      <c r="BE51" s="195">
        <f>IF(OR(AX51=Datos!$C$63,AX51=Datos!$C$64),BC51,0)</f>
        <v>0</v>
      </c>
      <c r="BF51" s="448"/>
      <c r="BG51" s="448"/>
      <c r="BH51" s="448"/>
      <c r="BI51" s="448"/>
      <c r="BJ51" s="451"/>
      <c r="BK51" s="454"/>
      <c r="BL51" s="457"/>
      <c r="BM51" s="200"/>
      <c r="BN51" s="200"/>
      <c r="BO51" s="200"/>
      <c r="BP51" s="200"/>
      <c r="BQ51" s="201"/>
    </row>
    <row r="52" spans="1:69" ht="43.5" hidden="1" customHeight="1" thickBot="1" x14ac:dyDescent="0.4">
      <c r="A52" s="477"/>
      <c r="B52" s="480"/>
      <c r="C52" s="458"/>
      <c r="D52" s="483"/>
      <c r="E52" s="458"/>
      <c r="F52" s="461"/>
      <c r="G52" s="461"/>
      <c r="H52" s="485"/>
      <c r="I52" s="485"/>
      <c r="J52" s="485"/>
      <c r="K52" s="488"/>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4"/>
      <c r="AJ52" s="467"/>
      <c r="AK52" s="467"/>
      <c r="AL52" s="464"/>
      <c r="AM52" s="464"/>
      <c r="AN52" s="464"/>
      <c r="AO52" s="449"/>
      <c r="AP52" s="449"/>
      <c r="AQ52" s="449"/>
      <c r="AR52" s="469"/>
      <c r="AS52" s="471"/>
      <c r="AT52" s="474"/>
      <c r="AU52" s="203"/>
      <c r="AV52" s="204"/>
      <c r="AW52" s="204"/>
      <c r="AX52" s="205"/>
      <c r="AY52" s="205"/>
      <c r="AZ52" s="205"/>
      <c r="BA52" s="205"/>
      <c r="BB52" s="202"/>
      <c r="BC52" s="206" t="e">
        <f>IF(AX52=Datos!$C$63,Datos!$C$73,IF(AX52=Datos!$C$64,Datos!$C$74,IF(AX52=Datos!$C$65,Datos!$C$75,"Revisar")))+IF(AY52=Datos!$D$63,Datos!$D$73,IF(AY52=Datos!$D$64,Datos!$D$74,"Revisar"))+IF(AZ52=Datos!$E$63,Datos!$E$73,IF(AZ52=Datos!$E$64,Datos!$E$74,"Revisar"))+IF(BB52=Datos!$G$63,Datos!$G$73,IF(BB52=Datos!$G$64,Datos!$G$74,IF(BB52=Datos!$G$65,Datos!$G$75,"Revisar")))</f>
        <v>#VALUE!</v>
      </c>
      <c r="BD52" s="206">
        <f>IF(AX52=Datos!$C$65,BC52,0)</f>
        <v>0</v>
      </c>
      <c r="BE52" s="206">
        <f>IF(OR(AX52=Datos!$C$63,AX52=Datos!$C$64),BC52,0)</f>
        <v>0</v>
      </c>
      <c r="BF52" s="449"/>
      <c r="BG52" s="449"/>
      <c r="BH52" s="449"/>
      <c r="BI52" s="449"/>
      <c r="BJ52" s="452"/>
      <c r="BK52" s="455"/>
      <c r="BL52" s="458"/>
      <c r="BM52" s="207"/>
      <c r="BN52" s="207"/>
      <c r="BO52" s="207"/>
      <c r="BP52" s="207"/>
      <c r="BQ52" s="208"/>
    </row>
    <row r="53" spans="1:69" s="138" customFormat="1" ht="15.65" hidden="1" customHeight="1" x14ac:dyDescent="0.3">
      <c r="A53" s="496"/>
      <c r="B53" s="497"/>
      <c r="C53" s="498"/>
      <c r="D53" s="499"/>
      <c r="E53" s="498"/>
      <c r="F53" s="495"/>
      <c r="G53" s="495"/>
      <c r="H53" s="500"/>
      <c r="I53" s="500"/>
      <c r="J53" s="500"/>
      <c r="K53" s="501" t="str">
        <f>CONCATENATE(H53," ",I53," ",J53)</f>
        <v xml:space="preserve">  </v>
      </c>
      <c r="L53" s="495"/>
      <c r="M53" s="495"/>
      <c r="N53" s="495"/>
      <c r="O53" s="495"/>
      <c r="P53" s="495"/>
      <c r="Q53" s="495"/>
      <c r="R53" s="495"/>
      <c r="S53" s="495"/>
      <c r="T53" s="495"/>
      <c r="U53" s="495"/>
      <c r="V53" s="495"/>
      <c r="W53" s="495"/>
      <c r="X53" s="495"/>
      <c r="Y53" s="495"/>
      <c r="Z53" s="495"/>
      <c r="AA53" s="495"/>
      <c r="AB53" s="495"/>
      <c r="AC53" s="495"/>
      <c r="AD53" s="495"/>
      <c r="AE53" s="495"/>
      <c r="AF53" s="495"/>
      <c r="AG53" s="495"/>
      <c r="AH53" s="495"/>
      <c r="AI53" s="489">
        <f>COUNTIF(P53:AH56,"Si")</f>
        <v>0</v>
      </c>
      <c r="AJ53" s="490">
        <f>IF((COUNTIF(O53:AH56,"Si"))&lt;=0,0,(IF((COUNTIF(O53:AH56,"Si"))&lt;=5,3,(IF(COUNTIF(O53:AH56,"Si")&lt;=11,4,5)))))</f>
        <v>0</v>
      </c>
      <c r="AK53" s="490">
        <f>IF((COUNTIF(O53:AH56,"Si"))&lt;=0,0,(IF((COUNTIF(O53:AH56,"Si"))&lt;=5,"MODERADO",(IF(COUNTIF(O53:AH56,"Si")&lt;=11,"ALTO","EXTREMO")))))</f>
        <v>0</v>
      </c>
      <c r="AL53" s="489"/>
      <c r="AM53" s="489"/>
      <c r="AN53" s="489" t="str">
        <f t="shared" ref="AN53" si="24">IF(AM53="Rara vez",1,(IF(AM53="Improbable",2,(IF(AM53="Posible",3,IF(AM53="Probable",4,IF(AM53="Seguro",5,"Revisar")))))))</f>
        <v>Revisar</v>
      </c>
      <c r="AO53" s="491">
        <f t="shared" ref="AO53" si="25">IF(E53="Corrupción",AN53,IF(AL53&lt;=2,1,IF(AL53&lt;=24,2,IF(AL53&lt;=500,3,IF(AL53&lt;=5000,4,IF(AL53&gt;5000,5,"Revisar"))))))</f>
        <v>1</v>
      </c>
      <c r="AP53" s="491" t="str">
        <f t="shared" ref="AP53" si="26">IF(E53="Corrupción",(IF(AO53=1,"Rara Vez",IF(AO53=2,"Improbable",IF(AO53=3,"Posible",IF(AO53=4,"Probable",IF(AO53=5,"Seguro","Revisar")))))),IF(AO53=1,"Muy Baja",IF(AO53=2,"Baja",IF(AO53=3,"Media",IF(AO53=4,"Alta","Muy Alta")))))</f>
        <v>Muy Baja</v>
      </c>
      <c r="AQ53" s="491" t="e">
        <f>IF(E53="Corrupción",AJ53,(ROUND(((VLOOKUP(M53,Datos!$B$25:$C$29,2,FALSE)*Datos!$B$32)+(VLOOKUP(N53,Datos!$B$25:$C$29,2,FALSE)*Datos!$C$32)+(VLOOKUP(O53,Datos!$B$25:$C$29,2,FALSE)*Datos!$D$32))*5,0)))</f>
        <v>#N/A</v>
      </c>
      <c r="AR53" s="492" t="e">
        <f>IF(AQ53=1,"Insignificante",IF(AQ53=2,"Menor",IF(AQ53=3,"Moderado",IF(AQ53=4,"Mayor","Catastrófico"))))</f>
        <v>#N/A</v>
      </c>
      <c r="AS53" s="493" t="e">
        <f>_xlfn.NUMBERVALUE(CONCATENATE(AO53,AQ53),"##")</f>
        <v>#N/A</v>
      </c>
      <c r="AT53" s="494" t="e">
        <f>VLOOKUP(AS53,Datos!$I$37:$J$61,2,FALSE)</f>
        <v>#N/A</v>
      </c>
      <c r="AU53" s="186"/>
      <c r="AV53" s="187"/>
      <c r="AW53" s="187"/>
      <c r="AX53" s="188"/>
      <c r="AY53" s="188"/>
      <c r="AZ53" s="188"/>
      <c r="BA53" s="188"/>
      <c r="BB53" s="185"/>
      <c r="BC53" s="145" t="e">
        <f>IF(AX53=Datos!$C$63,Datos!$C$73,IF(AX53=Datos!$C$64,Datos!$C$74,IF(AX53=Datos!$C$65,Datos!$C$75,"Revisar")))+IF(AY53=Datos!$D$63,Datos!$D$73,IF(AY53=Datos!$D$64,Datos!$D$74,"Revisar"))+IF(AZ53=Datos!$E$63,Datos!$E$73,IF(AZ53=Datos!$E$64,Datos!$E$74,"Revisar"))+IF(BB53=Datos!$G$63,Datos!$G$73,IF(BB53=Datos!$G$64,Datos!$G$74,IF(BB53=Datos!$G$65,Datos!$G$75,"Revisar")))</f>
        <v>#VALUE!</v>
      </c>
      <c r="BD53" s="145">
        <f>IF(AX53=Datos!$C$65,BC53,0)</f>
        <v>0</v>
      </c>
      <c r="BE53" s="145">
        <f>IF(OR(AX53=Datos!$C$63,AX53=Datos!$C$64),BC53,0)</f>
        <v>0</v>
      </c>
      <c r="BF53" s="447">
        <f>IF(ROUND(AO53-SUM(BE53:BE56),0)&lt;=0,1,ROUND(AO53-SUM(BE53:BE56),0))</f>
        <v>1</v>
      </c>
      <c r="BG53" s="491" t="str">
        <f>IF(E53="Corrupción",(IF(BF53=1,"Rara Vez",IF(BF53=2,"Improbable",IF(BF53=3,"Posible",IF(BF53=4,"Probable","Seguro"))))),IF(BF53=1,"Muy Baja",IF(BF53=2,"Baja",IF(BF53=3,"Media",IF(BF53=4,"Alta","Muy Alta")))))</f>
        <v>Muy Baja</v>
      </c>
      <c r="BH53" s="447" t="e">
        <f>ROUND(AQ53-SUM(BD53:BD56),0)</f>
        <v>#N/A</v>
      </c>
      <c r="BI53" s="447" t="e">
        <f>IF(BH53=1,"Insignificante",IF(BH53=2,"Menor",IF(BH53=3,"Moderado",IF(BH53=4,"Mayor","Catastrófico"))))</f>
        <v>#N/A</v>
      </c>
      <c r="BJ53" s="450" t="e">
        <f>_xlfn.NUMBERVALUE(CONCATENATE(BF53,BH53),"##")</f>
        <v>#N/A</v>
      </c>
      <c r="BK53" s="453" t="e">
        <f>+VLOOKUP(BJ53,Datos!$I$37:$J$65,2,FALSE)</f>
        <v>#N/A</v>
      </c>
      <c r="BL53" s="456"/>
      <c r="BM53" s="189"/>
      <c r="BN53" s="185"/>
      <c r="BO53" s="185"/>
      <c r="BP53" s="185"/>
      <c r="BQ53" s="190"/>
    </row>
    <row r="54" spans="1:69" ht="15.65" hidden="1" customHeight="1" x14ac:dyDescent="0.35">
      <c r="A54" s="476"/>
      <c r="B54" s="479"/>
      <c r="C54" s="457"/>
      <c r="D54" s="482"/>
      <c r="E54" s="457"/>
      <c r="F54" s="460"/>
      <c r="G54" s="460"/>
      <c r="H54" s="484"/>
      <c r="I54" s="484"/>
      <c r="J54" s="484"/>
      <c r="K54" s="487"/>
      <c r="L54" s="460"/>
      <c r="M54" s="460"/>
      <c r="N54" s="460"/>
      <c r="O54" s="460"/>
      <c r="P54" s="460"/>
      <c r="Q54" s="460"/>
      <c r="R54" s="460"/>
      <c r="S54" s="460"/>
      <c r="T54" s="460"/>
      <c r="U54" s="460"/>
      <c r="V54" s="460"/>
      <c r="W54" s="460"/>
      <c r="X54" s="460"/>
      <c r="Y54" s="460"/>
      <c r="Z54" s="460"/>
      <c r="AA54" s="460"/>
      <c r="AB54" s="460"/>
      <c r="AC54" s="460"/>
      <c r="AD54" s="460"/>
      <c r="AE54" s="460"/>
      <c r="AF54" s="460"/>
      <c r="AG54" s="460"/>
      <c r="AH54" s="460"/>
      <c r="AI54" s="463"/>
      <c r="AJ54" s="466"/>
      <c r="AK54" s="466"/>
      <c r="AL54" s="463"/>
      <c r="AM54" s="463"/>
      <c r="AN54" s="463"/>
      <c r="AO54" s="448"/>
      <c r="AP54" s="448"/>
      <c r="AQ54" s="448"/>
      <c r="AR54" s="468"/>
      <c r="AS54" s="470"/>
      <c r="AT54" s="473"/>
      <c r="AU54" s="192"/>
      <c r="AV54" s="193"/>
      <c r="AW54" s="193"/>
      <c r="AX54" s="194"/>
      <c r="AY54" s="194"/>
      <c r="AZ54" s="194"/>
      <c r="BA54" s="194"/>
      <c r="BB54" s="191"/>
      <c r="BC54" s="195" t="e">
        <f>IF(AX54=Datos!$C$63,Datos!$C$73,IF(AX54=Datos!$C$64,Datos!$C$74,IF(AX54=Datos!$C$65,Datos!$C$75,"Revisar")))+IF(AY54=Datos!$D$63,Datos!$D$73,IF(AY54=Datos!$D$64,Datos!$D$74,"Revisar"))+IF(AZ54=Datos!$E$63,Datos!$E$73,IF(AZ54=Datos!$E$64,Datos!$E$74,"Revisar"))+IF(BB54=Datos!$G$63,Datos!$G$73,IF(BB54=Datos!$G$64,Datos!$G$74,IF(BB54=Datos!$G$65,Datos!$G$75,"Revisar")))</f>
        <v>#VALUE!</v>
      </c>
      <c r="BD54" s="195">
        <f>IF(AX54=Datos!$C$65,BC54,0)</f>
        <v>0</v>
      </c>
      <c r="BE54" s="195">
        <f>IF(OR(AX54=Datos!$C$63,AX54=Datos!$C$64),BC54,0)</f>
        <v>0</v>
      </c>
      <c r="BF54" s="448"/>
      <c r="BG54" s="448"/>
      <c r="BH54" s="448"/>
      <c r="BI54" s="448"/>
      <c r="BJ54" s="451"/>
      <c r="BK54" s="454"/>
      <c r="BL54" s="457"/>
      <c r="BM54" s="196"/>
      <c r="BN54" s="191"/>
      <c r="BO54" s="191"/>
      <c r="BP54" s="191"/>
      <c r="BQ54" s="197"/>
    </row>
    <row r="55" spans="1:69" ht="43.5" hidden="1" customHeight="1" x14ac:dyDescent="0.35">
      <c r="A55" s="476"/>
      <c r="B55" s="479"/>
      <c r="C55" s="457"/>
      <c r="D55" s="482"/>
      <c r="E55" s="457"/>
      <c r="F55" s="460"/>
      <c r="G55" s="460"/>
      <c r="H55" s="484"/>
      <c r="I55" s="484"/>
      <c r="J55" s="484"/>
      <c r="K55" s="487"/>
      <c r="L55" s="460"/>
      <c r="M55" s="460"/>
      <c r="N55" s="460"/>
      <c r="O55" s="460"/>
      <c r="P55" s="460"/>
      <c r="Q55" s="460"/>
      <c r="R55" s="460"/>
      <c r="S55" s="460"/>
      <c r="T55" s="460"/>
      <c r="U55" s="460"/>
      <c r="V55" s="460"/>
      <c r="W55" s="460"/>
      <c r="X55" s="460"/>
      <c r="Y55" s="460"/>
      <c r="Z55" s="460"/>
      <c r="AA55" s="460"/>
      <c r="AB55" s="460"/>
      <c r="AC55" s="460"/>
      <c r="AD55" s="460"/>
      <c r="AE55" s="460"/>
      <c r="AF55" s="460"/>
      <c r="AG55" s="460"/>
      <c r="AH55" s="460"/>
      <c r="AI55" s="463"/>
      <c r="AJ55" s="466"/>
      <c r="AK55" s="466"/>
      <c r="AL55" s="463"/>
      <c r="AM55" s="463"/>
      <c r="AN55" s="463"/>
      <c r="AO55" s="448"/>
      <c r="AP55" s="448"/>
      <c r="AQ55" s="448"/>
      <c r="AR55" s="468"/>
      <c r="AS55" s="470"/>
      <c r="AT55" s="473"/>
      <c r="AU55" s="199"/>
      <c r="AV55" s="193"/>
      <c r="AW55" s="193"/>
      <c r="AX55" s="194"/>
      <c r="AY55" s="194"/>
      <c r="AZ55" s="194"/>
      <c r="BA55" s="194"/>
      <c r="BB55" s="191"/>
      <c r="BC55" s="195" t="e">
        <f>IF(AX55=Datos!$C$63,Datos!$C$73,IF(AX55=Datos!$C$64,Datos!$C$74,IF(AX55=Datos!$C$65,Datos!$C$75,"Revisar")))+IF(AY55=Datos!$D$63,Datos!$D$73,IF(AY55=Datos!$D$64,Datos!$D$74,"Revisar"))+IF(AZ55=Datos!$E$63,Datos!$E$73,IF(AZ55=Datos!$E$64,Datos!$E$74,"Revisar"))+IF(BB55=Datos!$G$63,Datos!$G$73,IF(BB55=Datos!$G$64,Datos!$G$74,IF(BB55=Datos!$G$65,Datos!$G$75,"Revisar")))</f>
        <v>#VALUE!</v>
      </c>
      <c r="BD55" s="195">
        <f>IF(AX55=Datos!$C$65,BC55,0)</f>
        <v>0</v>
      </c>
      <c r="BE55" s="195">
        <f>IF(OR(AX55=Datos!$C$63,AX55=Datos!$C$64),BC55,0)</f>
        <v>0</v>
      </c>
      <c r="BF55" s="448"/>
      <c r="BG55" s="448"/>
      <c r="BH55" s="448"/>
      <c r="BI55" s="448"/>
      <c r="BJ55" s="451"/>
      <c r="BK55" s="454"/>
      <c r="BL55" s="457"/>
      <c r="BM55" s="200"/>
      <c r="BN55" s="200"/>
      <c r="BO55" s="200"/>
      <c r="BP55" s="200"/>
      <c r="BQ55" s="201"/>
    </row>
    <row r="56" spans="1:69" ht="19" hidden="1" customHeight="1" thickBot="1" x14ac:dyDescent="0.4">
      <c r="A56" s="477"/>
      <c r="B56" s="480"/>
      <c r="C56" s="458"/>
      <c r="D56" s="483"/>
      <c r="E56" s="458"/>
      <c r="F56" s="461"/>
      <c r="G56" s="461"/>
      <c r="H56" s="485"/>
      <c r="I56" s="485"/>
      <c r="J56" s="485"/>
      <c r="K56" s="488"/>
      <c r="L56" s="461"/>
      <c r="M56" s="461"/>
      <c r="N56" s="461"/>
      <c r="O56" s="461"/>
      <c r="P56" s="461"/>
      <c r="Q56" s="461"/>
      <c r="R56" s="461"/>
      <c r="S56" s="461"/>
      <c r="T56" s="461"/>
      <c r="U56" s="461"/>
      <c r="V56" s="461"/>
      <c r="W56" s="461"/>
      <c r="X56" s="461"/>
      <c r="Y56" s="461"/>
      <c r="Z56" s="461"/>
      <c r="AA56" s="461"/>
      <c r="AB56" s="461"/>
      <c r="AC56" s="461"/>
      <c r="AD56" s="461"/>
      <c r="AE56" s="461"/>
      <c r="AF56" s="461"/>
      <c r="AG56" s="461"/>
      <c r="AH56" s="461"/>
      <c r="AI56" s="464"/>
      <c r="AJ56" s="467"/>
      <c r="AK56" s="467"/>
      <c r="AL56" s="464"/>
      <c r="AM56" s="464"/>
      <c r="AN56" s="464"/>
      <c r="AO56" s="449"/>
      <c r="AP56" s="449"/>
      <c r="AQ56" s="449"/>
      <c r="AR56" s="469"/>
      <c r="AS56" s="471"/>
      <c r="AT56" s="474"/>
      <c r="AU56" s="203"/>
      <c r="AV56" s="204"/>
      <c r="AW56" s="204"/>
      <c r="AX56" s="205"/>
      <c r="AY56" s="205"/>
      <c r="AZ56" s="205"/>
      <c r="BA56" s="205"/>
      <c r="BB56" s="202"/>
      <c r="BC56" s="206" t="e">
        <f>IF(AX56=Datos!$C$63,Datos!$C$73,IF(AX56=Datos!$C$64,Datos!$C$74,IF(AX56=Datos!$C$65,Datos!$C$75,"Revisar")))+IF(AY56=Datos!$D$63,Datos!$D$73,IF(AY56=Datos!$D$64,Datos!$D$74,"Revisar"))+IF(AZ56=Datos!$E$63,Datos!$E$73,IF(AZ56=Datos!$E$64,Datos!$E$74,"Revisar"))+IF(BB56=Datos!$G$63,Datos!$G$73,IF(BB56=Datos!$G$64,Datos!$G$74,IF(BB56=Datos!$G$65,Datos!$G$75,"Revisar")))</f>
        <v>#VALUE!</v>
      </c>
      <c r="BD56" s="206">
        <f>IF(AX56=Datos!$C$65,BC56,0)</f>
        <v>0</v>
      </c>
      <c r="BE56" s="206">
        <f>IF(OR(AX56=Datos!$C$63,AX56=Datos!$C$64),BC56,0)</f>
        <v>0</v>
      </c>
      <c r="BF56" s="449"/>
      <c r="BG56" s="449"/>
      <c r="BH56" s="449"/>
      <c r="BI56" s="449"/>
      <c r="BJ56" s="452"/>
      <c r="BK56" s="455"/>
      <c r="BL56" s="458"/>
      <c r="BM56" s="207"/>
      <c r="BN56" s="207"/>
      <c r="BO56" s="207"/>
      <c r="BP56" s="207"/>
      <c r="BQ56" s="208"/>
    </row>
    <row r="59" spans="1:69" ht="15" hidden="1" customHeight="1" x14ac:dyDescent="0.35"/>
    <row r="63" spans="1:69" ht="15" hidden="1" customHeight="1" x14ac:dyDescent="0.35"/>
    <row r="67" ht="15" hidden="1" customHeight="1" x14ac:dyDescent="0.35"/>
    <row r="71" ht="15" hidden="1" customHeight="1" x14ac:dyDescent="0.35"/>
    <row r="75" ht="15" hidden="1" customHeight="1" x14ac:dyDescent="0.35"/>
    <row r="79" ht="15" hidden="1" customHeight="1" x14ac:dyDescent="0.35"/>
    <row r="83" ht="15" hidden="1" customHeight="1" x14ac:dyDescent="0.35"/>
    <row r="87" ht="15" hidden="1" customHeight="1" x14ac:dyDescent="0.35"/>
    <row r="91" ht="15" hidden="1" customHeight="1" x14ac:dyDescent="0.35"/>
    <row r="95" ht="15" hidden="1" customHeight="1" x14ac:dyDescent="0.35"/>
    <row r="99" ht="15" hidden="1" customHeight="1" x14ac:dyDescent="0.35"/>
    <row r="103" ht="15" hidden="1" customHeight="1" x14ac:dyDescent="0.35"/>
    <row r="107" ht="15" hidden="1" customHeight="1" x14ac:dyDescent="0.35"/>
    <row r="111" ht="15" hidden="1" customHeight="1" x14ac:dyDescent="0.35"/>
    <row r="115" ht="15" hidden="1" customHeight="1" x14ac:dyDescent="0.35"/>
    <row r="119" ht="15" hidden="1" customHeight="1" x14ac:dyDescent="0.35"/>
    <row r="123" ht="15" hidden="1" customHeight="1" x14ac:dyDescent="0.35"/>
    <row r="127" ht="15" hidden="1" customHeight="1" x14ac:dyDescent="0.35"/>
    <row r="131" ht="15" hidden="1" customHeight="1" x14ac:dyDescent="0.35"/>
    <row r="135" ht="15" hidden="1" customHeight="1" x14ac:dyDescent="0.35"/>
    <row r="139" ht="15" hidden="1" customHeight="1" x14ac:dyDescent="0.35"/>
  </sheetData>
  <sheetProtection algorithmName="SHA-512" hashValue="cfpTteukiQekr0RYAshPoah8F1H8+kVCwIU3GVT3YpYhvNn+ruFH15chn4gtMRObTiIbHm3vslyZYhYcLJUFbw==" saltValue="GAPjr+CFirNrhXB5tpoNqQ==" spinCount="100000" sheet="1" formatCells="0" formatColumns="0" formatRows="0"/>
  <mergeCells count="552">
    <mergeCell ref="C9:D9"/>
    <mergeCell ref="E9:F9"/>
    <mergeCell ref="G9:H9"/>
    <mergeCell ref="B11:L11"/>
    <mergeCell ref="A13:AH13"/>
    <mergeCell ref="AL13:AT13"/>
    <mergeCell ref="B5:H5"/>
    <mergeCell ref="C6:H6"/>
    <mergeCell ref="C7:H7"/>
    <mergeCell ref="C8:D8"/>
    <mergeCell ref="E8:F8"/>
    <mergeCell ref="G8:H8"/>
    <mergeCell ref="AU13:BB14"/>
    <mergeCell ref="BF13:BL14"/>
    <mergeCell ref="BM13:BQ14"/>
    <mergeCell ref="M14:O14"/>
    <mergeCell ref="P14:AK14"/>
    <mergeCell ref="AI15:AK15"/>
    <mergeCell ref="AO15:AP15"/>
    <mergeCell ref="AQ15:AR15"/>
    <mergeCell ref="BF15:BG15"/>
    <mergeCell ref="BH15:BI15"/>
    <mergeCell ref="G17:G20"/>
    <mergeCell ref="H17:H20"/>
    <mergeCell ref="I17:I20"/>
    <mergeCell ref="J17:J20"/>
    <mergeCell ref="K17:K20"/>
    <mergeCell ref="L17:L20"/>
    <mergeCell ref="A17:A20"/>
    <mergeCell ref="B17:B20"/>
    <mergeCell ref="C17:C20"/>
    <mergeCell ref="D17:D20"/>
    <mergeCell ref="E17:E20"/>
    <mergeCell ref="F17:F20"/>
    <mergeCell ref="S17:S20"/>
    <mergeCell ref="T17:T20"/>
    <mergeCell ref="U17:U20"/>
    <mergeCell ref="V17:V20"/>
    <mergeCell ref="W17:W20"/>
    <mergeCell ref="X17:X20"/>
    <mergeCell ref="M17:M20"/>
    <mergeCell ref="N17:N20"/>
    <mergeCell ref="O17:O20"/>
    <mergeCell ref="P17:P20"/>
    <mergeCell ref="Q17:Q20"/>
    <mergeCell ref="R17:R20"/>
    <mergeCell ref="AG17:AG20"/>
    <mergeCell ref="AH17:AH20"/>
    <mergeCell ref="AI17:AI20"/>
    <mergeCell ref="AJ17:AJ20"/>
    <mergeCell ref="Y17:Y20"/>
    <mergeCell ref="Z17:Z20"/>
    <mergeCell ref="AA17:AA20"/>
    <mergeCell ref="AB17:AB20"/>
    <mergeCell ref="AC17:AC20"/>
    <mergeCell ref="AD17:AD20"/>
    <mergeCell ref="BH17:BH20"/>
    <mergeCell ref="BI17:BI20"/>
    <mergeCell ref="BJ17:BJ20"/>
    <mergeCell ref="BK17:BK20"/>
    <mergeCell ref="BL17:BL20"/>
    <mergeCell ref="A21:A24"/>
    <mergeCell ref="B21:B24"/>
    <mergeCell ref="C21:C24"/>
    <mergeCell ref="D21:D24"/>
    <mergeCell ref="E21:E24"/>
    <mergeCell ref="AQ17:AQ20"/>
    <mergeCell ref="AR17:AR20"/>
    <mergeCell ref="AS17:AS20"/>
    <mergeCell ref="AT17:AT20"/>
    <mergeCell ref="BF17:BF20"/>
    <mergeCell ref="BG17:BG20"/>
    <mergeCell ref="AK17:AK20"/>
    <mergeCell ref="AL17:AL20"/>
    <mergeCell ref="AM17:AM20"/>
    <mergeCell ref="AN17:AN20"/>
    <mergeCell ref="AO17:AO20"/>
    <mergeCell ref="AP17:AP20"/>
    <mergeCell ref="AE17:AE20"/>
    <mergeCell ref="AF17:AF20"/>
    <mergeCell ref="L21:L24"/>
    <mergeCell ref="M21:M24"/>
    <mergeCell ref="N21:N24"/>
    <mergeCell ref="O21:O24"/>
    <mergeCell ref="P21:P24"/>
    <mergeCell ref="Q21:Q24"/>
    <mergeCell ref="F21:F24"/>
    <mergeCell ref="G21:G24"/>
    <mergeCell ref="H21:H24"/>
    <mergeCell ref="I21:I24"/>
    <mergeCell ref="J21:J24"/>
    <mergeCell ref="K21:K24"/>
    <mergeCell ref="X21:X24"/>
    <mergeCell ref="Y21:Y24"/>
    <mergeCell ref="Z21:Z24"/>
    <mergeCell ref="AA21:AA24"/>
    <mergeCell ref="AB21:AB24"/>
    <mergeCell ref="AC21:AC24"/>
    <mergeCell ref="R21:R24"/>
    <mergeCell ref="S21:S24"/>
    <mergeCell ref="T21:T24"/>
    <mergeCell ref="U21:U24"/>
    <mergeCell ref="V21:V24"/>
    <mergeCell ref="W21:W24"/>
    <mergeCell ref="AJ21:AJ24"/>
    <mergeCell ref="AK21:AK24"/>
    <mergeCell ref="AL21:AL24"/>
    <mergeCell ref="AM21:AM24"/>
    <mergeCell ref="AN21:AN24"/>
    <mergeCell ref="AO21:AO24"/>
    <mergeCell ref="AD21:AD24"/>
    <mergeCell ref="AE21:AE24"/>
    <mergeCell ref="AF21:AF24"/>
    <mergeCell ref="AG21:AG24"/>
    <mergeCell ref="AH21:AH24"/>
    <mergeCell ref="AI21:AI24"/>
    <mergeCell ref="BG21:BG24"/>
    <mergeCell ref="BH21:BH24"/>
    <mergeCell ref="BI21:BI24"/>
    <mergeCell ref="BJ21:BJ24"/>
    <mergeCell ref="BK21:BK24"/>
    <mergeCell ref="BL21:BL24"/>
    <mergeCell ref="AP21:AP24"/>
    <mergeCell ref="AQ21:AQ24"/>
    <mergeCell ref="AR21:AR24"/>
    <mergeCell ref="AS21:AS24"/>
    <mergeCell ref="AT21:AT24"/>
    <mergeCell ref="BF21:BF24"/>
    <mergeCell ref="G25:G28"/>
    <mergeCell ref="H25:H28"/>
    <mergeCell ref="I25:I28"/>
    <mergeCell ref="J25:J28"/>
    <mergeCell ref="K25:K28"/>
    <mergeCell ref="L25:L28"/>
    <mergeCell ref="A25:A28"/>
    <mergeCell ref="B25:B28"/>
    <mergeCell ref="C25:C28"/>
    <mergeCell ref="D25:D28"/>
    <mergeCell ref="E25:E28"/>
    <mergeCell ref="F25:F28"/>
    <mergeCell ref="S25:S28"/>
    <mergeCell ref="T25:T28"/>
    <mergeCell ref="U25:U28"/>
    <mergeCell ref="V25:V28"/>
    <mergeCell ref="W25:W28"/>
    <mergeCell ref="X25:X28"/>
    <mergeCell ref="M25:M28"/>
    <mergeCell ref="N25:N28"/>
    <mergeCell ref="O25:O28"/>
    <mergeCell ref="P25:P28"/>
    <mergeCell ref="Q25:Q28"/>
    <mergeCell ref="R25:R28"/>
    <mergeCell ref="AG25:AG28"/>
    <mergeCell ref="AH25:AH28"/>
    <mergeCell ref="AI25:AI28"/>
    <mergeCell ref="AJ25:AJ28"/>
    <mergeCell ref="Y25:Y28"/>
    <mergeCell ref="Z25:Z28"/>
    <mergeCell ref="AA25:AA28"/>
    <mergeCell ref="AB25:AB28"/>
    <mergeCell ref="AC25:AC28"/>
    <mergeCell ref="AD25:AD28"/>
    <mergeCell ref="BH25:BH28"/>
    <mergeCell ref="BI25:BI28"/>
    <mergeCell ref="BJ25:BJ28"/>
    <mergeCell ref="BK25:BK28"/>
    <mergeCell ref="BL25:BL28"/>
    <mergeCell ref="A29:A32"/>
    <mergeCell ref="B29:B32"/>
    <mergeCell ref="C29:C32"/>
    <mergeCell ref="D29:D32"/>
    <mergeCell ref="E29:E32"/>
    <mergeCell ref="AQ25:AQ28"/>
    <mergeCell ref="AR25:AR28"/>
    <mergeCell ref="AS25:AS28"/>
    <mergeCell ref="AT25:AT28"/>
    <mergeCell ref="BF25:BF28"/>
    <mergeCell ref="BG25:BG28"/>
    <mergeCell ref="AK25:AK28"/>
    <mergeCell ref="AL25:AL28"/>
    <mergeCell ref="AM25:AM28"/>
    <mergeCell ref="AN25:AN28"/>
    <mergeCell ref="AO25:AO28"/>
    <mergeCell ref="AP25:AP28"/>
    <mergeCell ref="AE25:AE28"/>
    <mergeCell ref="AF25:AF28"/>
    <mergeCell ref="L29:L32"/>
    <mergeCell ref="M29:M32"/>
    <mergeCell ref="N29:N32"/>
    <mergeCell ref="O29:O32"/>
    <mergeCell ref="P29:P32"/>
    <mergeCell ref="Q29:Q32"/>
    <mergeCell ref="F29:F32"/>
    <mergeCell ref="G29:G32"/>
    <mergeCell ref="H29:H32"/>
    <mergeCell ref="I29:I32"/>
    <mergeCell ref="J29:J32"/>
    <mergeCell ref="K29:K32"/>
    <mergeCell ref="X29:X32"/>
    <mergeCell ref="Y29:Y32"/>
    <mergeCell ref="Z29:Z32"/>
    <mergeCell ref="AA29:AA32"/>
    <mergeCell ref="AB29:AB32"/>
    <mergeCell ref="AC29:AC32"/>
    <mergeCell ref="R29:R32"/>
    <mergeCell ref="S29:S32"/>
    <mergeCell ref="T29:T32"/>
    <mergeCell ref="U29:U32"/>
    <mergeCell ref="V29:V32"/>
    <mergeCell ref="W29:W32"/>
    <mergeCell ref="AJ29:AJ32"/>
    <mergeCell ref="AK29:AK32"/>
    <mergeCell ref="AL29:AL32"/>
    <mergeCell ref="AM29:AM32"/>
    <mergeCell ref="AN29:AN32"/>
    <mergeCell ref="AO29:AO32"/>
    <mergeCell ref="AD29:AD32"/>
    <mergeCell ref="AE29:AE32"/>
    <mergeCell ref="AF29:AF32"/>
    <mergeCell ref="AG29:AG32"/>
    <mergeCell ref="AH29:AH32"/>
    <mergeCell ref="AI29:AI32"/>
    <mergeCell ref="BG29:BG32"/>
    <mergeCell ref="BH29:BH32"/>
    <mergeCell ref="BI29:BI32"/>
    <mergeCell ref="BJ29:BJ32"/>
    <mergeCell ref="BK29:BK32"/>
    <mergeCell ref="BL29:BL32"/>
    <mergeCell ref="AP29:AP32"/>
    <mergeCell ref="AQ29:AQ32"/>
    <mergeCell ref="AR29:AR32"/>
    <mergeCell ref="AS29:AS32"/>
    <mergeCell ref="AT29:AT32"/>
    <mergeCell ref="BF29:BF32"/>
    <mergeCell ref="G33:G36"/>
    <mergeCell ref="H33:H36"/>
    <mergeCell ref="I33:I36"/>
    <mergeCell ref="J33:J36"/>
    <mergeCell ref="K33:K36"/>
    <mergeCell ref="L33:L36"/>
    <mergeCell ref="A33:A36"/>
    <mergeCell ref="B33:B36"/>
    <mergeCell ref="C33:C36"/>
    <mergeCell ref="D33:D36"/>
    <mergeCell ref="E33:E36"/>
    <mergeCell ref="F33:F36"/>
    <mergeCell ref="S33:S36"/>
    <mergeCell ref="T33:T36"/>
    <mergeCell ref="U33:U36"/>
    <mergeCell ref="V33:V36"/>
    <mergeCell ref="W33:W36"/>
    <mergeCell ref="X33:X36"/>
    <mergeCell ref="M33:M36"/>
    <mergeCell ref="N33:N36"/>
    <mergeCell ref="O33:O36"/>
    <mergeCell ref="P33:P36"/>
    <mergeCell ref="Q33:Q36"/>
    <mergeCell ref="R33:R36"/>
    <mergeCell ref="AG33:AG36"/>
    <mergeCell ref="AH33:AH36"/>
    <mergeCell ref="AI33:AI36"/>
    <mergeCell ref="AJ33:AJ36"/>
    <mergeCell ref="Y33:Y36"/>
    <mergeCell ref="Z33:Z36"/>
    <mergeCell ref="AA33:AA36"/>
    <mergeCell ref="AB33:AB36"/>
    <mergeCell ref="AC33:AC36"/>
    <mergeCell ref="AD33:AD36"/>
    <mergeCell ref="BH33:BH36"/>
    <mergeCell ref="BI33:BI36"/>
    <mergeCell ref="BJ33:BJ36"/>
    <mergeCell ref="BK33:BK36"/>
    <mergeCell ref="BL33:BL36"/>
    <mergeCell ref="A37:A40"/>
    <mergeCell ref="B37:B40"/>
    <mergeCell ref="C37:C40"/>
    <mergeCell ref="D37:D40"/>
    <mergeCell ref="E37:E40"/>
    <mergeCell ref="AQ33:AQ36"/>
    <mergeCell ref="AR33:AR36"/>
    <mergeCell ref="AS33:AS36"/>
    <mergeCell ref="AT33:AT36"/>
    <mergeCell ref="BF33:BF36"/>
    <mergeCell ref="BG33:BG36"/>
    <mergeCell ref="AK33:AK36"/>
    <mergeCell ref="AL33:AL36"/>
    <mergeCell ref="AM33:AM36"/>
    <mergeCell ref="AN33:AN36"/>
    <mergeCell ref="AO33:AO36"/>
    <mergeCell ref="AP33:AP36"/>
    <mergeCell ref="AE33:AE36"/>
    <mergeCell ref="AF33:AF36"/>
    <mergeCell ref="L37:L40"/>
    <mergeCell ref="M37:M40"/>
    <mergeCell ref="N37:N40"/>
    <mergeCell ref="O37:O40"/>
    <mergeCell ref="P37:P40"/>
    <mergeCell ref="Q37:Q40"/>
    <mergeCell ref="F37:F40"/>
    <mergeCell ref="G37:G40"/>
    <mergeCell ref="H37:H40"/>
    <mergeCell ref="I37:I40"/>
    <mergeCell ref="J37:J40"/>
    <mergeCell ref="K37:K40"/>
    <mergeCell ref="X37:X40"/>
    <mergeCell ref="Y37:Y40"/>
    <mergeCell ref="Z37:Z40"/>
    <mergeCell ref="AA37:AA40"/>
    <mergeCell ref="AB37:AB40"/>
    <mergeCell ref="AC37:AC40"/>
    <mergeCell ref="R37:R40"/>
    <mergeCell ref="S37:S40"/>
    <mergeCell ref="T37:T40"/>
    <mergeCell ref="U37:U40"/>
    <mergeCell ref="V37:V40"/>
    <mergeCell ref="W37:W40"/>
    <mergeCell ref="AJ37:AJ40"/>
    <mergeCell ref="AK37:AK40"/>
    <mergeCell ref="AL37:AL40"/>
    <mergeCell ref="AM37:AM40"/>
    <mergeCell ref="AN37:AN40"/>
    <mergeCell ref="AO37:AO40"/>
    <mergeCell ref="AD37:AD40"/>
    <mergeCell ref="AE37:AE40"/>
    <mergeCell ref="AF37:AF40"/>
    <mergeCell ref="AG37:AG40"/>
    <mergeCell ref="AH37:AH40"/>
    <mergeCell ref="AI37:AI40"/>
    <mergeCell ref="BG37:BG40"/>
    <mergeCell ref="BH37:BH40"/>
    <mergeCell ref="BI37:BI40"/>
    <mergeCell ref="BJ37:BJ40"/>
    <mergeCell ref="BK37:BK40"/>
    <mergeCell ref="BL37:BL40"/>
    <mergeCell ref="AP37:AP40"/>
    <mergeCell ref="AQ37:AQ40"/>
    <mergeCell ref="AR37:AR40"/>
    <mergeCell ref="AS37:AS40"/>
    <mergeCell ref="AT37:AT40"/>
    <mergeCell ref="BF37:BF40"/>
    <mergeCell ref="G41:G44"/>
    <mergeCell ref="H41:H44"/>
    <mergeCell ref="I41:I44"/>
    <mergeCell ref="J41:J44"/>
    <mergeCell ref="K41:K44"/>
    <mergeCell ref="L41:L44"/>
    <mergeCell ref="A41:A44"/>
    <mergeCell ref="B41:B44"/>
    <mergeCell ref="C41:C44"/>
    <mergeCell ref="D41:D44"/>
    <mergeCell ref="E41:E44"/>
    <mergeCell ref="F41:F44"/>
    <mergeCell ref="S41:S44"/>
    <mergeCell ref="T41:T44"/>
    <mergeCell ref="U41:U44"/>
    <mergeCell ref="V41:V44"/>
    <mergeCell ref="W41:W44"/>
    <mergeCell ref="X41:X44"/>
    <mergeCell ref="M41:M44"/>
    <mergeCell ref="N41:N44"/>
    <mergeCell ref="O41:O44"/>
    <mergeCell ref="P41:P44"/>
    <mergeCell ref="Q41:Q44"/>
    <mergeCell ref="R41:R44"/>
    <mergeCell ref="AG41:AG44"/>
    <mergeCell ref="AH41:AH44"/>
    <mergeCell ref="AI41:AI44"/>
    <mergeCell ref="AJ41:AJ44"/>
    <mergeCell ref="Y41:Y44"/>
    <mergeCell ref="Z41:Z44"/>
    <mergeCell ref="AA41:AA44"/>
    <mergeCell ref="AB41:AB44"/>
    <mergeCell ref="AC41:AC44"/>
    <mergeCell ref="AD41:AD44"/>
    <mergeCell ref="BH41:BH44"/>
    <mergeCell ref="BI41:BI44"/>
    <mergeCell ref="BJ41:BJ44"/>
    <mergeCell ref="BK41:BK44"/>
    <mergeCell ref="BL41:BL44"/>
    <mergeCell ref="A45:A48"/>
    <mergeCell ref="B45:B48"/>
    <mergeCell ref="C45:C48"/>
    <mergeCell ref="D45:D48"/>
    <mergeCell ref="E45:E48"/>
    <mergeCell ref="AQ41:AQ44"/>
    <mergeCell ref="AR41:AR44"/>
    <mergeCell ref="AS41:AS44"/>
    <mergeCell ref="AT41:AT44"/>
    <mergeCell ref="BF41:BF44"/>
    <mergeCell ref="BG41:BG44"/>
    <mergeCell ref="AK41:AK44"/>
    <mergeCell ref="AL41:AL44"/>
    <mergeCell ref="AM41:AM44"/>
    <mergeCell ref="AN41:AN44"/>
    <mergeCell ref="AO41:AO44"/>
    <mergeCell ref="AP41:AP44"/>
    <mergeCell ref="AE41:AE44"/>
    <mergeCell ref="AF41:AF44"/>
    <mergeCell ref="L45:L48"/>
    <mergeCell ref="M45:M48"/>
    <mergeCell ref="N45:N48"/>
    <mergeCell ref="O45:O48"/>
    <mergeCell ref="P45:P48"/>
    <mergeCell ref="Q45:Q48"/>
    <mergeCell ref="F45:F48"/>
    <mergeCell ref="G45:G48"/>
    <mergeCell ref="H45:H48"/>
    <mergeCell ref="I45:I48"/>
    <mergeCell ref="J45:J48"/>
    <mergeCell ref="K45:K48"/>
    <mergeCell ref="X45:X48"/>
    <mergeCell ref="Y45:Y48"/>
    <mergeCell ref="Z45:Z48"/>
    <mergeCell ref="AA45:AA48"/>
    <mergeCell ref="AB45:AB48"/>
    <mergeCell ref="AC45:AC48"/>
    <mergeCell ref="R45:R48"/>
    <mergeCell ref="S45:S48"/>
    <mergeCell ref="T45:T48"/>
    <mergeCell ref="U45:U48"/>
    <mergeCell ref="V45:V48"/>
    <mergeCell ref="W45:W48"/>
    <mergeCell ref="AJ45:AJ48"/>
    <mergeCell ref="AK45:AK48"/>
    <mergeCell ref="AL45:AL48"/>
    <mergeCell ref="AM45:AM48"/>
    <mergeCell ref="AN45:AN48"/>
    <mergeCell ref="AO45:AO48"/>
    <mergeCell ref="AD45:AD48"/>
    <mergeCell ref="AE45:AE48"/>
    <mergeCell ref="AF45:AF48"/>
    <mergeCell ref="AG45:AG48"/>
    <mergeCell ref="AH45:AH48"/>
    <mergeCell ref="AI45:AI48"/>
    <mergeCell ref="BG45:BG48"/>
    <mergeCell ref="BH45:BH48"/>
    <mergeCell ref="BI45:BI48"/>
    <mergeCell ref="BJ45:BJ48"/>
    <mergeCell ref="BK45:BK48"/>
    <mergeCell ref="BL45:BL48"/>
    <mergeCell ref="AP45:AP48"/>
    <mergeCell ref="AQ45:AQ48"/>
    <mergeCell ref="AR45:AR48"/>
    <mergeCell ref="AS45:AS48"/>
    <mergeCell ref="AT45:AT48"/>
    <mergeCell ref="BF45:BF48"/>
    <mergeCell ref="G49:G52"/>
    <mergeCell ref="H49:H52"/>
    <mergeCell ref="I49:I52"/>
    <mergeCell ref="J49:J52"/>
    <mergeCell ref="K49:K52"/>
    <mergeCell ref="L49:L52"/>
    <mergeCell ref="A49:A52"/>
    <mergeCell ref="B49:B52"/>
    <mergeCell ref="C49:C52"/>
    <mergeCell ref="D49:D52"/>
    <mergeCell ref="E49:E52"/>
    <mergeCell ref="F49:F52"/>
    <mergeCell ref="S49:S52"/>
    <mergeCell ref="T49:T52"/>
    <mergeCell ref="U49:U52"/>
    <mergeCell ref="V49:V52"/>
    <mergeCell ref="W49:W52"/>
    <mergeCell ref="X49:X52"/>
    <mergeCell ref="M49:M52"/>
    <mergeCell ref="N49:N52"/>
    <mergeCell ref="O49:O52"/>
    <mergeCell ref="P49:P52"/>
    <mergeCell ref="Q49:Q52"/>
    <mergeCell ref="R49:R52"/>
    <mergeCell ref="AG49:AG52"/>
    <mergeCell ref="AH49:AH52"/>
    <mergeCell ref="AI49:AI52"/>
    <mergeCell ref="AJ49:AJ52"/>
    <mergeCell ref="Y49:Y52"/>
    <mergeCell ref="Z49:Z52"/>
    <mergeCell ref="AA49:AA52"/>
    <mergeCell ref="AB49:AB52"/>
    <mergeCell ref="AC49:AC52"/>
    <mergeCell ref="AD49:AD52"/>
    <mergeCell ref="BH49:BH52"/>
    <mergeCell ref="BI49:BI52"/>
    <mergeCell ref="BJ49:BJ52"/>
    <mergeCell ref="BK49:BK52"/>
    <mergeCell ref="BL49:BL52"/>
    <mergeCell ref="A53:A56"/>
    <mergeCell ref="B53:B56"/>
    <mergeCell ref="C53:C56"/>
    <mergeCell ref="D53:D56"/>
    <mergeCell ref="E53:E56"/>
    <mergeCell ref="AQ49:AQ52"/>
    <mergeCell ref="AR49:AR52"/>
    <mergeCell ref="AS49:AS52"/>
    <mergeCell ref="AT49:AT52"/>
    <mergeCell ref="BF49:BF52"/>
    <mergeCell ref="BG49:BG52"/>
    <mergeCell ref="AK49:AK52"/>
    <mergeCell ref="AL49:AL52"/>
    <mergeCell ref="AM49:AM52"/>
    <mergeCell ref="AN49:AN52"/>
    <mergeCell ref="AO49:AO52"/>
    <mergeCell ref="AP49:AP52"/>
    <mergeCell ref="AE49:AE52"/>
    <mergeCell ref="AF49:AF52"/>
    <mergeCell ref="L53:L56"/>
    <mergeCell ref="M53:M56"/>
    <mergeCell ref="N53:N56"/>
    <mergeCell ref="O53:O56"/>
    <mergeCell ref="P53:P56"/>
    <mergeCell ref="Q53:Q56"/>
    <mergeCell ref="F53:F56"/>
    <mergeCell ref="G53:G56"/>
    <mergeCell ref="H53:H56"/>
    <mergeCell ref="I53:I56"/>
    <mergeCell ref="J53:J56"/>
    <mergeCell ref="K53:K56"/>
    <mergeCell ref="X53:X56"/>
    <mergeCell ref="Y53:Y56"/>
    <mergeCell ref="Z53:Z56"/>
    <mergeCell ref="AA53:AA56"/>
    <mergeCell ref="AB53:AB56"/>
    <mergeCell ref="AC53:AC56"/>
    <mergeCell ref="R53:R56"/>
    <mergeCell ref="S53:S56"/>
    <mergeCell ref="T53:T56"/>
    <mergeCell ref="U53:U56"/>
    <mergeCell ref="V53:V56"/>
    <mergeCell ref="W53:W56"/>
    <mergeCell ref="AJ53:AJ56"/>
    <mergeCell ref="AK53:AK56"/>
    <mergeCell ref="AL53:AL56"/>
    <mergeCell ref="AM53:AM56"/>
    <mergeCell ref="AN53:AN56"/>
    <mergeCell ref="AO53:AO56"/>
    <mergeCell ref="AD53:AD56"/>
    <mergeCell ref="AE53:AE56"/>
    <mergeCell ref="AF53:AF56"/>
    <mergeCell ref="AG53:AG56"/>
    <mergeCell ref="AH53:AH56"/>
    <mergeCell ref="AI53:AI56"/>
    <mergeCell ref="BG53:BG56"/>
    <mergeCell ref="BH53:BH56"/>
    <mergeCell ref="BI53:BI56"/>
    <mergeCell ref="BJ53:BJ56"/>
    <mergeCell ref="BK53:BK56"/>
    <mergeCell ref="BL53:BL56"/>
    <mergeCell ref="AP53:AP56"/>
    <mergeCell ref="AQ53:AQ56"/>
    <mergeCell ref="AR53:AR56"/>
    <mergeCell ref="AS53:AS56"/>
    <mergeCell ref="AT53:AT56"/>
    <mergeCell ref="BF53:BF56"/>
  </mergeCells>
  <conditionalFormatting sqref="AP17:AP56 BG17:BG56">
    <cfRule type="cellIs" dxfId="402" priority="1" operator="equal">
      <formula>"Seguro"</formula>
    </cfRule>
    <cfRule type="cellIs" dxfId="401" priority="2" operator="equal">
      <formula>"Probable"</formula>
    </cfRule>
    <cfRule type="cellIs" dxfId="400" priority="3" operator="equal">
      <formula>"Posible"</formula>
    </cfRule>
    <cfRule type="cellIs" dxfId="399" priority="4" operator="equal">
      <formula>"Improbable"</formula>
    </cfRule>
    <cfRule type="cellIs" dxfId="398" priority="5" operator="equal">
      <formula>"Rara Vez"</formula>
    </cfRule>
    <cfRule type="cellIs" dxfId="397" priority="6" operator="equal">
      <formula>"Muy Alta"</formula>
    </cfRule>
    <cfRule type="cellIs" dxfId="396" priority="7" operator="equal">
      <formula>"Alta"</formula>
    </cfRule>
    <cfRule type="cellIs" dxfId="395" priority="8" operator="equal">
      <formula>"Media"</formula>
    </cfRule>
    <cfRule type="cellIs" dxfId="394" priority="9" operator="equal">
      <formula>"Baja"</formula>
    </cfRule>
    <cfRule type="cellIs" dxfId="393" priority="10" operator="equal">
      <formula>"Muy Baja"</formula>
    </cfRule>
  </conditionalFormatting>
  <conditionalFormatting sqref="AR17:AR56 BI17:BI56">
    <cfRule type="cellIs" dxfId="392" priority="19" operator="equal">
      <formula>"Catastrófico"</formula>
    </cfRule>
    <cfRule type="cellIs" dxfId="391" priority="20" operator="equal">
      <formula>"Mayor"</formula>
    </cfRule>
    <cfRule type="cellIs" dxfId="390" priority="21" operator="equal">
      <formula>"Moderado"</formula>
    </cfRule>
    <cfRule type="cellIs" dxfId="389" priority="22" operator="equal">
      <formula>"Menor"</formula>
    </cfRule>
    <cfRule type="cellIs" dxfId="388" priority="23" operator="equal">
      <formula>"Insignificante"</formula>
    </cfRule>
  </conditionalFormatting>
  <conditionalFormatting sqref="AT17">
    <cfRule type="containsText" dxfId="387" priority="94" operator="containsText" text="ALTO">
      <formula>NOT(ISERROR(SEARCH("ALTO",AT17)))</formula>
    </cfRule>
    <cfRule type="containsText" dxfId="386" priority="93" operator="containsText" text="MODERADO">
      <formula>NOT(ISERROR(SEARCH("MODERADO",AT17)))</formula>
    </cfRule>
    <cfRule type="containsText" dxfId="385" priority="92" operator="containsText" text="BAJO">
      <formula>NOT(ISERROR(SEARCH("BAJO",AT17)))</formula>
    </cfRule>
    <cfRule type="containsText" dxfId="384" priority="95" operator="containsText" text="EXTREMO">
      <formula>NOT(ISERROR(SEARCH("EXTREMO",AT17)))</formula>
    </cfRule>
  </conditionalFormatting>
  <conditionalFormatting sqref="AT21">
    <cfRule type="containsText" dxfId="383" priority="87" operator="containsText" text="EXTREMO">
      <formula>NOT(ISERROR(SEARCH("EXTREMO",AT21)))</formula>
    </cfRule>
    <cfRule type="containsText" dxfId="382" priority="86" operator="containsText" text="ALTO">
      <formula>NOT(ISERROR(SEARCH("ALTO",AT21)))</formula>
    </cfRule>
    <cfRule type="containsText" dxfId="381" priority="85" operator="containsText" text="MODERADO">
      <formula>NOT(ISERROR(SEARCH("MODERADO",AT21)))</formula>
    </cfRule>
    <cfRule type="containsText" dxfId="380" priority="84" operator="containsText" text="BAJO">
      <formula>NOT(ISERROR(SEARCH("BAJO",AT21)))</formula>
    </cfRule>
  </conditionalFormatting>
  <conditionalFormatting sqref="AT25">
    <cfRule type="containsText" dxfId="379" priority="103" operator="containsText" text="EXTREMO">
      <formula>NOT(ISERROR(SEARCH("EXTREMO",AT25)))</formula>
    </cfRule>
    <cfRule type="containsText" dxfId="378" priority="102" operator="containsText" text="ALTO">
      <formula>NOT(ISERROR(SEARCH("ALTO",AT25)))</formula>
    </cfRule>
    <cfRule type="containsText" dxfId="377" priority="101" operator="containsText" text="MODERADO">
      <formula>NOT(ISERROR(SEARCH("MODERADO",AT25)))</formula>
    </cfRule>
    <cfRule type="containsText" dxfId="376" priority="100" operator="containsText" text="BAJO">
      <formula>NOT(ISERROR(SEARCH("BAJO",AT25)))</formula>
    </cfRule>
  </conditionalFormatting>
  <conditionalFormatting sqref="AT29">
    <cfRule type="containsText" dxfId="375" priority="25" operator="containsText" text="MODERADO">
      <formula>NOT(ISERROR(SEARCH("MODERADO",AT29)))</formula>
    </cfRule>
    <cfRule type="containsText" dxfId="374" priority="24" operator="containsText" text="BAJO">
      <formula>NOT(ISERROR(SEARCH("BAJO",AT29)))</formula>
    </cfRule>
    <cfRule type="containsText" dxfId="373" priority="26" operator="containsText" text="ALTO">
      <formula>NOT(ISERROR(SEARCH("ALTO",AT29)))</formula>
    </cfRule>
    <cfRule type="containsText" dxfId="372" priority="27" operator="containsText" text="EXTREMO">
      <formula>NOT(ISERROR(SEARCH("EXTREMO",AT29)))</formula>
    </cfRule>
  </conditionalFormatting>
  <conditionalFormatting sqref="AT33">
    <cfRule type="containsText" dxfId="371" priority="79" operator="containsText" text="EXTREMO">
      <formula>NOT(ISERROR(SEARCH("EXTREMO",AT33)))</formula>
    </cfRule>
    <cfRule type="containsText" dxfId="370" priority="76" operator="containsText" text="BAJO">
      <formula>NOT(ISERROR(SEARCH("BAJO",AT33)))</formula>
    </cfRule>
    <cfRule type="containsText" dxfId="369" priority="77" operator="containsText" text="MODERADO">
      <formula>NOT(ISERROR(SEARCH("MODERADO",AT33)))</formula>
    </cfRule>
    <cfRule type="containsText" dxfId="368" priority="78" operator="containsText" text="ALTO">
      <formula>NOT(ISERROR(SEARCH("ALTO",AT33)))</formula>
    </cfRule>
  </conditionalFormatting>
  <conditionalFormatting sqref="AT37">
    <cfRule type="containsText" dxfId="367" priority="70" operator="containsText" text="ALTO">
      <formula>NOT(ISERROR(SEARCH("ALTO",AT37)))</formula>
    </cfRule>
    <cfRule type="containsText" dxfId="366" priority="71" operator="containsText" text="EXTREMO">
      <formula>NOT(ISERROR(SEARCH("EXTREMO",AT37)))</formula>
    </cfRule>
    <cfRule type="containsText" dxfId="365" priority="68" operator="containsText" text="BAJO">
      <formula>NOT(ISERROR(SEARCH("BAJO",AT37)))</formula>
    </cfRule>
    <cfRule type="containsText" dxfId="364" priority="69" operator="containsText" text="MODERADO">
      <formula>NOT(ISERROR(SEARCH("MODERADO",AT37)))</formula>
    </cfRule>
  </conditionalFormatting>
  <conditionalFormatting sqref="AT41">
    <cfRule type="containsText" dxfId="363" priority="60" operator="containsText" text="BAJO">
      <formula>NOT(ISERROR(SEARCH("BAJO",AT41)))</formula>
    </cfRule>
    <cfRule type="containsText" dxfId="362" priority="61" operator="containsText" text="MODERADO">
      <formula>NOT(ISERROR(SEARCH("MODERADO",AT41)))</formula>
    </cfRule>
    <cfRule type="containsText" dxfId="361" priority="62" operator="containsText" text="ALTO">
      <formula>NOT(ISERROR(SEARCH("ALTO",AT41)))</formula>
    </cfRule>
    <cfRule type="containsText" dxfId="360" priority="63" operator="containsText" text="EXTREMO">
      <formula>NOT(ISERROR(SEARCH("EXTREMO",AT41)))</formula>
    </cfRule>
  </conditionalFormatting>
  <conditionalFormatting sqref="AT45">
    <cfRule type="containsText" dxfId="359" priority="55" operator="containsText" text="EXTREMO">
      <formula>NOT(ISERROR(SEARCH("EXTREMO",AT45)))</formula>
    </cfRule>
    <cfRule type="containsText" dxfId="358" priority="54" operator="containsText" text="ALTO">
      <formula>NOT(ISERROR(SEARCH("ALTO",AT45)))</formula>
    </cfRule>
    <cfRule type="containsText" dxfId="357" priority="53" operator="containsText" text="MODERADO">
      <formula>NOT(ISERROR(SEARCH("MODERADO",AT45)))</formula>
    </cfRule>
    <cfRule type="containsText" dxfId="356" priority="52" operator="containsText" text="BAJO">
      <formula>NOT(ISERROR(SEARCH("BAJO",AT45)))</formula>
    </cfRule>
  </conditionalFormatting>
  <conditionalFormatting sqref="AT49">
    <cfRule type="containsText" dxfId="355" priority="44" operator="containsText" text="BAJO">
      <formula>NOT(ISERROR(SEARCH("BAJO",AT49)))</formula>
    </cfRule>
    <cfRule type="containsText" dxfId="354" priority="45" operator="containsText" text="MODERADO">
      <formula>NOT(ISERROR(SEARCH("MODERADO",AT49)))</formula>
    </cfRule>
    <cfRule type="containsText" dxfId="353" priority="46" operator="containsText" text="ALTO">
      <formula>NOT(ISERROR(SEARCH("ALTO",AT49)))</formula>
    </cfRule>
    <cfRule type="containsText" dxfId="352" priority="47" operator="containsText" text="EXTREMO">
      <formula>NOT(ISERROR(SEARCH("EXTREMO",AT49)))</formula>
    </cfRule>
  </conditionalFormatting>
  <conditionalFormatting sqref="AT53">
    <cfRule type="containsText" dxfId="351" priority="36" operator="containsText" text="BAJO">
      <formula>NOT(ISERROR(SEARCH("BAJO",AT53)))</formula>
    </cfRule>
    <cfRule type="containsText" dxfId="350" priority="37" operator="containsText" text="MODERADO">
      <formula>NOT(ISERROR(SEARCH("MODERADO",AT53)))</formula>
    </cfRule>
    <cfRule type="containsText" dxfId="349" priority="38" operator="containsText" text="ALTO">
      <formula>NOT(ISERROR(SEARCH("ALTO",AT53)))</formula>
    </cfRule>
    <cfRule type="containsText" dxfId="348" priority="39" operator="containsText" text="EXTREMO">
      <formula>NOT(ISERROR(SEARCH("EXTREMO",AT53)))</formula>
    </cfRule>
  </conditionalFormatting>
  <conditionalFormatting sqref="BK17 BK21 BK25 BK33 BK37 BK41 BK45 BK49 BK53">
    <cfRule type="containsText" dxfId="347" priority="30" operator="containsText" text="ALTO">
      <formula>NOT(ISERROR(SEARCH("ALTO",BK17)))</formula>
    </cfRule>
    <cfRule type="containsText" dxfId="346" priority="31" operator="containsText" text="EXTREMO">
      <formula>NOT(ISERROR(SEARCH("EXTREMO",BK17)))</formula>
    </cfRule>
    <cfRule type="containsText" dxfId="345" priority="28" operator="containsText" text="BAJO">
      <formula>NOT(ISERROR(SEARCH("BAJO",BK17)))</formula>
    </cfRule>
    <cfRule type="containsText" dxfId="344" priority="29" operator="containsText" text="MODERADO">
      <formula>NOT(ISERROR(SEARCH("MODERADO",BK17)))</formula>
    </cfRule>
  </conditionalFormatting>
  <conditionalFormatting sqref="BK29">
    <cfRule type="containsText" dxfId="343" priority="12" operator="containsText" text="MODERADO">
      <formula>NOT(ISERROR(SEARCH("MODERADO",BK29)))</formula>
    </cfRule>
    <cfRule type="containsText" dxfId="342" priority="14" operator="containsText" text="EXTREMO">
      <formula>NOT(ISERROR(SEARCH("EXTREMO",BK29)))</formula>
    </cfRule>
    <cfRule type="containsText" dxfId="341" priority="13" operator="containsText" text="ALTO">
      <formula>NOT(ISERROR(SEARCH("ALTO",BK29)))</formula>
    </cfRule>
    <cfRule type="containsText" dxfId="340" priority="11" operator="containsText" text="BAJO">
      <formula>NOT(ISERROR(SEARCH("BAJO",BK29)))</formula>
    </cfRule>
  </conditionalFormatting>
  <conditionalFormatting sqref="BL17">
    <cfRule type="containsText" dxfId="339" priority="91" operator="containsText" text="RIESGO EXTREMO">
      <formula>NOT(ISERROR(SEARCH("RIESGO EXTREMO",BL17)))</formula>
    </cfRule>
    <cfRule type="containsText" dxfId="338" priority="90" operator="containsText" text="RIESGO ALTO">
      <formula>NOT(ISERROR(SEARCH("RIESGO ALTO",BL17)))</formula>
    </cfRule>
    <cfRule type="containsText" dxfId="337" priority="89" operator="containsText" text="RIESGO MODERADO">
      <formula>NOT(ISERROR(SEARCH("RIESGO MODERADO",BL17)))</formula>
    </cfRule>
    <cfRule type="containsText" dxfId="336" priority="88" operator="containsText" text="RIESGO BAJO">
      <formula>NOT(ISERROR(SEARCH("RIESGO BAJO",BL17)))</formula>
    </cfRule>
  </conditionalFormatting>
  <conditionalFormatting sqref="BL21">
    <cfRule type="containsText" dxfId="335" priority="80" operator="containsText" text="RIESGO BAJO">
      <formula>NOT(ISERROR(SEARCH("RIESGO BAJO",BL21)))</formula>
    </cfRule>
    <cfRule type="containsText" dxfId="334" priority="81" operator="containsText" text="RIESGO MODERADO">
      <formula>NOT(ISERROR(SEARCH("RIESGO MODERADO",BL21)))</formula>
    </cfRule>
    <cfRule type="containsText" dxfId="333" priority="82" operator="containsText" text="RIESGO ALTO">
      <formula>NOT(ISERROR(SEARCH("RIESGO ALTO",BL21)))</formula>
    </cfRule>
    <cfRule type="containsText" dxfId="332" priority="83" operator="containsText" text="RIESGO EXTREMO">
      <formula>NOT(ISERROR(SEARCH("RIESGO EXTREMO",BL21)))</formula>
    </cfRule>
  </conditionalFormatting>
  <conditionalFormatting sqref="BL25">
    <cfRule type="containsText" dxfId="331" priority="98" operator="containsText" text="RIESGO ALTO">
      <formula>NOT(ISERROR(SEARCH("RIESGO ALTO",BL25)))</formula>
    </cfRule>
    <cfRule type="containsText" dxfId="330" priority="96" operator="containsText" text="RIESGO BAJO">
      <formula>NOT(ISERROR(SEARCH("RIESGO BAJO",BL25)))</formula>
    </cfRule>
    <cfRule type="containsText" dxfId="329" priority="97" operator="containsText" text="RIESGO MODERADO">
      <formula>NOT(ISERROR(SEARCH("RIESGO MODERADO",BL25)))</formula>
    </cfRule>
    <cfRule type="containsText" dxfId="328" priority="99" operator="containsText" text="RIESGO EXTREMO">
      <formula>NOT(ISERROR(SEARCH("RIESGO EXTREMO",BL25)))</formula>
    </cfRule>
  </conditionalFormatting>
  <conditionalFormatting sqref="BL29">
    <cfRule type="containsText" dxfId="327" priority="15" operator="containsText" text="RIESGO BAJO">
      <formula>NOT(ISERROR(SEARCH("RIESGO BAJO",BL29)))</formula>
    </cfRule>
    <cfRule type="containsText" dxfId="326" priority="16" operator="containsText" text="RIESGO MODERADO">
      <formula>NOT(ISERROR(SEARCH("RIESGO MODERADO",BL29)))</formula>
    </cfRule>
    <cfRule type="containsText" dxfId="325" priority="17" operator="containsText" text="RIESGO ALTO">
      <formula>NOT(ISERROR(SEARCH("RIESGO ALTO",BL29)))</formula>
    </cfRule>
    <cfRule type="containsText" dxfId="324" priority="18" operator="containsText" text="RIESGO EXTREMO">
      <formula>NOT(ISERROR(SEARCH("RIESGO EXTREMO",BL29)))</formula>
    </cfRule>
  </conditionalFormatting>
  <conditionalFormatting sqref="BL33">
    <cfRule type="containsText" dxfId="323" priority="72" operator="containsText" text="RIESGO BAJO">
      <formula>NOT(ISERROR(SEARCH("RIESGO BAJO",BL33)))</formula>
    </cfRule>
    <cfRule type="containsText" dxfId="322" priority="73" operator="containsText" text="RIESGO MODERADO">
      <formula>NOT(ISERROR(SEARCH("RIESGO MODERADO",BL33)))</formula>
    </cfRule>
    <cfRule type="containsText" dxfId="321" priority="74" operator="containsText" text="RIESGO ALTO">
      <formula>NOT(ISERROR(SEARCH("RIESGO ALTO",BL33)))</formula>
    </cfRule>
    <cfRule type="containsText" dxfId="320" priority="75" operator="containsText" text="RIESGO EXTREMO">
      <formula>NOT(ISERROR(SEARCH("RIESGO EXTREMO",BL33)))</formula>
    </cfRule>
  </conditionalFormatting>
  <conditionalFormatting sqref="BL37">
    <cfRule type="containsText" dxfId="319" priority="67" operator="containsText" text="RIESGO EXTREMO">
      <formula>NOT(ISERROR(SEARCH("RIESGO EXTREMO",BL37)))</formula>
    </cfRule>
    <cfRule type="containsText" dxfId="318" priority="66" operator="containsText" text="RIESGO ALTO">
      <formula>NOT(ISERROR(SEARCH("RIESGO ALTO",BL37)))</formula>
    </cfRule>
    <cfRule type="containsText" dxfId="317" priority="65" operator="containsText" text="RIESGO MODERADO">
      <formula>NOT(ISERROR(SEARCH("RIESGO MODERADO",BL37)))</formula>
    </cfRule>
    <cfRule type="containsText" dxfId="316" priority="64" operator="containsText" text="RIESGO BAJO">
      <formula>NOT(ISERROR(SEARCH("RIESGO BAJO",BL37)))</formula>
    </cfRule>
  </conditionalFormatting>
  <conditionalFormatting sqref="BL41">
    <cfRule type="containsText" dxfId="315" priority="58" operator="containsText" text="RIESGO ALTO">
      <formula>NOT(ISERROR(SEARCH("RIESGO ALTO",BL41)))</formula>
    </cfRule>
    <cfRule type="containsText" dxfId="314" priority="56" operator="containsText" text="RIESGO BAJO">
      <formula>NOT(ISERROR(SEARCH("RIESGO BAJO",BL41)))</formula>
    </cfRule>
    <cfRule type="containsText" dxfId="313" priority="57" operator="containsText" text="RIESGO MODERADO">
      <formula>NOT(ISERROR(SEARCH("RIESGO MODERADO",BL41)))</formula>
    </cfRule>
    <cfRule type="containsText" dxfId="312" priority="59" operator="containsText" text="RIESGO EXTREMO">
      <formula>NOT(ISERROR(SEARCH("RIESGO EXTREMO",BL41)))</formula>
    </cfRule>
  </conditionalFormatting>
  <conditionalFormatting sqref="BL45">
    <cfRule type="containsText" dxfId="311" priority="51" operator="containsText" text="RIESGO EXTREMO">
      <formula>NOT(ISERROR(SEARCH("RIESGO EXTREMO",BL45)))</formula>
    </cfRule>
    <cfRule type="containsText" dxfId="310" priority="50" operator="containsText" text="RIESGO ALTO">
      <formula>NOT(ISERROR(SEARCH("RIESGO ALTO",BL45)))</formula>
    </cfRule>
    <cfRule type="containsText" dxfId="309" priority="49" operator="containsText" text="RIESGO MODERADO">
      <formula>NOT(ISERROR(SEARCH("RIESGO MODERADO",BL45)))</formula>
    </cfRule>
    <cfRule type="containsText" dxfId="308" priority="48" operator="containsText" text="RIESGO BAJO">
      <formula>NOT(ISERROR(SEARCH("RIESGO BAJO",BL45)))</formula>
    </cfRule>
  </conditionalFormatting>
  <conditionalFormatting sqref="BL49">
    <cfRule type="containsText" dxfId="307" priority="40" operator="containsText" text="RIESGO BAJO">
      <formula>NOT(ISERROR(SEARCH("RIESGO BAJO",BL49)))</formula>
    </cfRule>
    <cfRule type="containsText" dxfId="306" priority="42" operator="containsText" text="RIESGO ALTO">
      <formula>NOT(ISERROR(SEARCH("RIESGO ALTO",BL49)))</formula>
    </cfRule>
    <cfRule type="containsText" dxfId="305" priority="41" operator="containsText" text="RIESGO MODERADO">
      <formula>NOT(ISERROR(SEARCH("RIESGO MODERADO",BL49)))</formula>
    </cfRule>
    <cfRule type="containsText" dxfId="304" priority="43" operator="containsText" text="RIESGO EXTREMO">
      <formula>NOT(ISERROR(SEARCH("RIESGO EXTREMO",BL49)))</formula>
    </cfRule>
  </conditionalFormatting>
  <conditionalFormatting sqref="BL53">
    <cfRule type="containsText" dxfId="303" priority="35" operator="containsText" text="RIESGO EXTREMO">
      <formula>NOT(ISERROR(SEARCH("RIESGO EXTREMO",BL53)))</formula>
    </cfRule>
    <cfRule type="containsText" dxfId="302" priority="34" operator="containsText" text="RIESGO ALTO">
      <formula>NOT(ISERROR(SEARCH("RIESGO ALTO",BL53)))</formula>
    </cfRule>
    <cfRule type="containsText" dxfId="301" priority="33" operator="containsText" text="RIESGO MODERADO">
      <formula>NOT(ISERROR(SEARCH("RIESGO MODERADO",BL53)))</formula>
    </cfRule>
    <cfRule type="containsText" dxfId="300" priority="32" operator="containsText" text="RIESGO BAJO">
      <formula>NOT(ISERROR(SEARCH("RIESGO BAJO",BL53)))</formula>
    </cfRule>
  </conditionalFormatting>
  <dataValidations count="1">
    <dataValidation type="list" allowBlank="1" showInputMessage="1" showErrorMessage="1" sqref="G17:G56" xr:uid="{15B6F1A1-B995-4420-8744-039CB4240A6E}">
      <formula1>INDIRECT(F17)</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5</vt:i4>
      </vt:variant>
    </vt:vector>
  </HeadingPairs>
  <TitlesOfParts>
    <vt:vector size="20" baseType="lpstr">
      <vt:lpstr>Consolidado</vt:lpstr>
      <vt:lpstr>PI</vt:lpstr>
      <vt:lpstr>CPU</vt:lpstr>
      <vt:lpstr>NOR</vt:lpstr>
      <vt:lpstr>CEN</vt:lpstr>
      <vt:lpstr>CON</vt:lpstr>
      <vt:lpstr>GTH</vt:lpstr>
      <vt:lpstr>GAD</vt:lpstr>
      <vt:lpstr>GFI</vt:lpstr>
      <vt:lpstr>GTI</vt:lpstr>
      <vt:lpstr>GJU</vt:lpstr>
      <vt:lpstr>CYE</vt:lpstr>
      <vt:lpstr>Control de Cambios</vt:lpstr>
      <vt:lpstr>Probabilidad-Impacto</vt:lpstr>
      <vt:lpstr>Datos</vt:lpstr>
      <vt:lpstr>Evento_Externo</vt:lpstr>
      <vt:lpstr>Infraestructura</vt:lpstr>
      <vt:lpstr>Procesos</vt:lpstr>
      <vt:lpstr>Talento_Humano</vt:lpstr>
      <vt:lpstr>Tecnología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Leonardo Caro Pedreros</dc:creator>
  <cp:lastModifiedBy>Ingrid Marcela Cárdenas Cortés - GIT de Planeaciión</cp:lastModifiedBy>
  <cp:lastPrinted>2023-10-13T13:42:14Z</cp:lastPrinted>
  <dcterms:created xsi:type="dcterms:W3CDTF">2023-07-10T12:07:19Z</dcterms:created>
  <dcterms:modified xsi:type="dcterms:W3CDTF">2025-11-28T18:02:45Z</dcterms:modified>
</cp:coreProperties>
</file>