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57311\Desktop\2023\Eficiencia energética\Evaluación de la eficiencia de los computadores actuales 1 TRI\"/>
    </mc:Choice>
  </mc:AlternateContent>
  <xr:revisionPtr revIDLastSave="0" documentId="8_{591A72C0-A937-4E2D-A74A-20B94B5921C9}" xr6:coauthVersionLast="47" xr6:coauthVersionMax="47" xr10:uidLastSave="{00000000-0000-0000-0000-000000000000}"/>
  <bookViews>
    <workbookView xWindow="-120" yWindow="-120" windowWidth="20730" windowHeight="11160" tabRatio="484" activeTab="2" xr2:uid="{00000000-000D-0000-FFFF-FFFF00000000}"/>
  </bookViews>
  <sheets>
    <sheet name="#equipos" sheetId="2" r:id="rId1"/>
    <sheet name="Costos" sheetId="3" r:id="rId2"/>
    <sheet name="Consolidado" sheetId="4" r:id="rId3"/>
  </sheets>
  <definedNames>
    <definedName name="_xlnm._FilterDatabase" localSheetId="0" hidden="1">'#equipos'!$A$1:$F$40</definedName>
    <definedName name="_xlnm._FilterDatabase" localSheetId="2" hidden="1">Consolidado!$B$3:$B$14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U7" i="3"/>
  <c r="U5" i="3" s="1"/>
  <c r="C12" i="4"/>
  <c r="C11" i="4"/>
  <c r="C10" i="4"/>
  <c r="C9" i="4"/>
  <c r="C8" i="4"/>
  <c r="C7" i="4"/>
  <c r="C6" i="4"/>
  <c r="C5" i="4"/>
  <c r="C4" i="4"/>
  <c r="C16" i="3"/>
  <c r="C13" i="3"/>
  <c r="C10" i="3"/>
  <c r="C7" i="3"/>
  <c r="C34" i="3"/>
  <c r="C31" i="3"/>
  <c r="C28" i="3"/>
  <c r="C25" i="3"/>
  <c r="C22" i="3"/>
  <c r="C19" i="3"/>
  <c r="R34" i="3"/>
  <c r="C13" i="4"/>
  <c r="I88" i="4"/>
  <c r="H88" i="4"/>
  <c r="G88" i="4"/>
  <c r="F88" i="4"/>
  <c r="E88" i="4"/>
  <c r="D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R7" i="3"/>
  <c r="P7" i="3"/>
  <c r="R10" i="3"/>
  <c r="P10" i="3"/>
  <c r="R13" i="3"/>
  <c r="P13" i="3"/>
  <c r="N10" i="3" l="1"/>
  <c r="N13" i="3"/>
  <c r="N7" i="3"/>
  <c r="O3" i="3"/>
  <c r="N34" i="3"/>
  <c r="C14" i="4"/>
  <c r="C88" i="4"/>
  <c r="R31" i="3" l="1"/>
  <c r="P31" i="3"/>
  <c r="N31" i="3"/>
  <c r="R28" i="3"/>
  <c r="P28" i="3"/>
  <c r="N28" i="3"/>
  <c r="R25" i="3"/>
  <c r="P25" i="3"/>
  <c r="N25" i="3"/>
  <c r="R22" i="3"/>
  <c r="P22" i="3"/>
  <c r="N22" i="3"/>
  <c r="D21" i="3" s="1"/>
  <c r="R19" i="3"/>
  <c r="P19" i="3"/>
  <c r="N19" i="3"/>
  <c r="R16" i="3"/>
  <c r="P16" i="3"/>
  <c r="N16" i="3"/>
  <c r="D18" i="3" l="1"/>
  <c r="F21" i="3"/>
  <c r="F18" i="3"/>
  <c r="D12" i="3" l="1"/>
  <c r="F12" i="3" s="1"/>
  <c r="D9" i="3"/>
  <c r="F9" i="3" s="1"/>
  <c r="D30" i="3"/>
  <c r="F30" i="3" s="1"/>
  <c r="D15" i="3"/>
  <c r="F15" i="3" s="1"/>
  <c r="D27" i="3"/>
  <c r="F27" i="3" s="1"/>
  <c r="D24" i="3"/>
  <c r="F24" i="3" s="1"/>
  <c r="F13" i="3"/>
  <c r="E9" i="3" l="1"/>
  <c r="E10" i="3" s="1"/>
  <c r="E5" i="4" s="1"/>
  <c r="F10" i="3"/>
  <c r="D10" i="3"/>
  <c r="D5" i="4" s="1"/>
  <c r="E12" i="3"/>
  <c r="I12" i="3" s="1"/>
  <c r="E27" i="3"/>
  <c r="D28" i="3"/>
  <c r="D11" i="4" s="1"/>
  <c r="F28" i="3"/>
  <c r="D25" i="3"/>
  <c r="D10" i="4" s="1"/>
  <c r="F25" i="3"/>
  <c r="E24" i="3"/>
  <c r="D22" i="3"/>
  <c r="D9" i="4" s="1"/>
  <c r="F22" i="3"/>
  <c r="E21" i="3"/>
  <c r="E30" i="3"/>
  <c r="F31" i="3"/>
  <c r="D31" i="3"/>
  <c r="D12" i="4" s="1"/>
  <c r="D19" i="3"/>
  <c r="D8" i="4" s="1"/>
  <c r="F19" i="3"/>
  <c r="E18" i="3"/>
  <c r="E15" i="3"/>
  <c r="F16" i="3"/>
  <c r="D16" i="3"/>
  <c r="D7" i="4" s="1"/>
  <c r="H12" i="3" l="1"/>
  <c r="G12" i="3"/>
  <c r="G13" i="3" s="1"/>
  <c r="G9" i="4" s="1"/>
  <c r="I33" i="3"/>
  <c r="I34" i="3" s="1"/>
  <c r="I13" i="4" s="1"/>
  <c r="H33" i="3"/>
  <c r="H34" i="3" s="1"/>
  <c r="H13" i="4" s="1"/>
  <c r="G33" i="3"/>
  <c r="G34" i="3" s="1"/>
  <c r="G13" i="4" s="1"/>
  <c r="K33" i="3"/>
  <c r="K34" i="3" s="1"/>
  <c r="J33" i="3"/>
  <c r="J34" i="3" s="1"/>
  <c r="J21" i="3"/>
  <c r="J22" i="3" s="1"/>
  <c r="K21" i="3"/>
  <c r="K22" i="3" s="1"/>
  <c r="K27" i="3"/>
  <c r="K28" i="3" s="1"/>
  <c r="J27" i="3"/>
  <c r="J28" i="3" s="1"/>
  <c r="K15" i="3"/>
  <c r="K16" i="3" s="1"/>
  <c r="J15" i="3"/>
  <c r="J16" i="3" s="1"/>
  <c r="K12" i="3"/>
  <c r="K13" i="3" s="1"/>
  <c r="J12" i="3"/>
  <c r="J13" i="3" s="1"/>
  <c r="K18" i="3"/>
  <c r="K19" i="3" s="1"/>
  <c r="J18" i="3"/>
  <c r="J19" i="3" s="1"/>
  <c r="K30" i="3"/>
  <c r="K31" i="3" s="1"/>
  <c r="J30" i="3"/>
  <c r="J31" i="3" s="1"/>
  <c r="J24" i="3"/>
  <c r="J25" i="3" s="1"/>
  <c r="K24" i="3"/>
  <c r="K25" i="3" s="1"/>
  <c r="H18" i="3"/>
  <c r="H19" i="3" s="1"/>
  <c r="H12" i="4" s="1"/>
  <c r="G18" i="3"/>
  <c r="G19" i="3" s="1"/>
  <c r="G12" i="4" s="1"/>
  <c r="I18" i="3"/>
  <c r="I19" i="3" s="1"/>
  <c r="I12" i="4" s="1"/>
  <c r="E19" i="3"/>
  <c r="E31" i="3"/>
  <c r="G30" i="3"/>
  <c r="G31" i="3" s="1"/>
  <c r="G7" i="4" s="1"/>
  <c r="H30" i="3"/>
  <c r="H31" i="3" s="1"/>
  <c r="H7" i="4" s="1"/>
  <c r="I30" i="3"/>
  <c r="I31" i="3" s="1"/>
  <c r="I7" i="4" s="1"/>
  <c r="H24" i="3"/>
  <c r="H25" i="3" s="1"/>
  <c r="H10" i="4" s="1"/>
  <c r="G24" i="3"/>
  <c r="G25" i="3" s="1"/>
  <c r="G10" i="4" s="1"/>
  <c r="E25" i="3"/>
  <c r="I24" i="3"/>
  <c r="I25" i="3" s="1"/>
  <c r="I10" i="4" s="1"/>
  <c r="G15" i="3"/>
  <c r="G16" i="3" s="1"/>
  <c r="G8" i="4" s="1"/>
  <c r="E16" i="3"/>
  <c r="H15" i="3"/>
  <c r="H16" i="3" s="1"/>
  <c r="H8" i="4" s="1"/>
  <c r="I15" i="3"/>
  <c r="I16" i="3" s="1"/>
  <c r="I8" i="4" s="1"/>
  <c r="H21" i="3"/>
  <c r="H22" i="3" s="1"/>
  <c r="H11" i="4" s="1"/>
  <c r="I21" i="3"/>
  <c r="I22" i="3" s="1"/>
  <c r="I11" i="4" s="1"/>
  <c r="E22" i="3"/>
  <c r="E9" i="4" s="1"/>
  <c r="G21" i="3"/>
  <c r="G22" i="3" s="1"/>
  <c r="G11" i="4" s="1"/>
  <c r="E28" i="3"/>
  <c r="E11" i="4" s="1"/>
  <c r="F11" i="4" s="1"/>
  <c r="H27" i="3"/>
  <c r="H28" i="3" s="1"/>
  <c r="H4" i="4" s="1"/>
  <c r="G27" i="3"/>
  <c r="G28" i="3" s="1"/>
  <c r="G4" i="4" s="1"/>
  <c r="I27" i="3"/>
  <c r="I28" i="3" s="1"/>
  <c r="I4" i="4" s="1"/>
  <c r="F6" i="3"/>
  <c r="F7" i="3" s="1"/>
  <c r="H13" i="3"/>
  <c r="G5" i="4" l="1"/>
  <c r="E7" i="4"/>
  <c r="F7" i="4" s="1"/>
  <c r="E10" i="4"/>
  <c r="F10" i="4" s="1"/>
  <c r="E12" i="4"/>
  <c r="F12" i="4"/>
  <c r="E8" i="4"/>
  <c r="F8" i="4" s="1"/>
  <c r="H5" i="4"/>
  <c r="H9" i="4"/>
  <c r="I13" i="3"/>
  <c r="E6" i="3"/>
  <c r="D13" i="3"/>
  <c r="D6" i="4" s="1"/>
  <c r="E13" i="3"/>
  <c r="E6" i="4" s="1"/>
  <c r="F6" i="4" s="1"/>
  <c r="D7" i="3"/>
  <c r="D4" i="4" s="1"/>
  <c r="E7" i="3" l="1"/>
  <c r="E4" i="4" s="1"/>
  <c r="G9" i="3"/>
  <c r="G10" i="3" s="1"/>
  <c r="G6" i="4" s="1"/>
  <c r="I9" i="3"/>
  <c r="I10" i="3" s="1"/>
  <c r="I6" i="4" s="1"/>
  <c r="H9" i="3"/>
  <c r="G14" i="4"/>
  <c r="F4" i="4"/>
  <c r="F9" i="4"/>
  <c r="F5" i="4"/>
  <c r="I9" i="4"/>
  <c r="I5" i="4"/>
  <c r="K6" i="3"/>
  <c r="K7" i="3" s="1"/>
  <c r="K9" i="3" s="1"/>
  <c r="K10" i="3" s="1"/>
  <c r="I6" i="3"/>
  <c r="J6" i="3"/>
  <c r="J7" i="3" s="1"/>
  <c r="J9" i="3" s="1"/>
  <c r="J10" i="3" s="1"/>
  <c r="I7" i="3"/>
  <c r="G6" i="3"/>
  <c r="G7" i="3" s="1"/>
  <c r="H6" i="3"/>
  <c r="H7" i="3" s="1"/>
  <c r="I14" i="4" l="1"/>
  <c r="P34" i="3"/>
  <c r="D33" i="3" s="1"/>
  <c r="D34" i="3" l="1"/>
  <c r="D13" i="4" s="1"/>
  <c r="E33" i="3"/>
  <c r="E34" i="3" s="1"/>
  <c r="E13" i="4" s="1"/>
  <c r="F33" i="3"/>
  <c r="F34" i="3" s="1"/>
  <c r="H10" i="3"/>
  <c r="H6" i="4" s="1"/>
  <c r="H14" i="4" s="1"/>
  <c r="I15" i="4" s="1"/>
  <c r="D14" i="4" l="1"/>
  <c r="F13" i="4"/>
  <c r="F14" i="4" s="1"/>
  <c r="E14" i="4"/>
</calcChain>
</file>

<file path=xl/sharedStrings.xml><?xml version="1.0" encoding="utf-8"?>
<sst xmlns="http://schemas.openxmlformats.org/spreadsheetml/2006/main" count="337" uniqueCount="64">
  <si>
    <t>OptiPlex 745</t>
  </si>
  <si>
    <t>Hewlett-Packard</t>
  </si>
  <si>
    <t>HP Compaq dc5100 SFF(PM215AV)</t>
  </si>
  <si>
    <t>OptiPlex 755</t>
  </si>
  <si>
    <t>HP Compaq dc5800 Small Form Factor</t>
  </si>
  <si>
    <t>QBEX Lite 5</t>
  </si>
  <si>
    <t>OptiPlex 780</t>
  </si>
  <si>
    <t>OptiPlex 980</t>
  </si>
  <si>
    <t>Compaq 500B Microtower</t>
  </si>
  <si>
    <t>Vostro 260s</t>
  </si>
  <si>
    <t>HP Compaq 6200 Pro MT PC</t>
  </si>
  <si>
    <t>Acer</t>
  </si>
  <si>
    <t>MSI</t>
  </si>
  <si>
    <t>Clon - Janus Core i7</t>
  </si>
  <si>
    <t>LENOVO</t>
  </si>
  <si>
    <t>HP</t>
  </si>
  <si>
    <t>HP ENVY Curved All-in-One PC 34-b0xx</t>
  </si>
  <si>
    <t>HP Pavilion All-in-One 27-r0xx</t>
  </si>
  <si>
    <t>HP EliteDesk 705 G4</t>
  </si>
  <si>
    <t>HP EliteOne 800 G4 23.8-in Non-Touch AiO</t>
  </si>
  <si>
    <t>Lenovo THINKCENTRE M700 SFF</t>
  </si>
  <si>
    <t>LENOVO AIO - 300</t>
  </si>
  <si>
    <t>N</t>
  </si>
  <si>
    <t>Placa</t>
  </si>
  <si>
    <t>Codbar</t>
  </si>
  <si>
    <t>C</t>
  </si>
  <si>
    <t>Marca</t>
  </si>
  <si>
    <t>ON</t>
  </si>
  <si>
    <t>ON kwh</t>
  </si>
  <si>
    <t>Standby</t>
  </si>
  <si>
    <t>OFF W</t>
  </si>
  <si>
    <t>Standby kwh</t>
  </si>
  <si>
    <t>OFF kwh</t>
  </si>
  <si>
    <t>Monitor</t>
  </si>
  <si>
    <t>ON W</t>
  </si>
  <si>
    <t>https://www.lenovo.com/medias/Lenovo-V310Z.pdf?context=bWFzdGVyfHJvb3R8NTE4NTA3fGFwcGxpY2F0aW9uL3BkZnxoYWUvaGNkLzk0ODYxODM4NTgyMDYucGRmfDViYjkwNGYzMTA5MGZlYThkMWRiYzM4YWFmOWI2NDQzMjY4YWE2ZTYwYzJhYzRjN2RkODAwNDQ5YTU4MzZhMWU</t>
  </si>
  <si>
    <t>http://h22235.www2.hp.com/hpinfo/globalcitizenship/environment/productdata/Countries/_MultiCountry/iteco_deskto_201861423930924.pdf</t>
  </si>
  <si>
    <t>Número de equipos</t>
  </si>
  <si>
    <t>Standby W</t>
  </si>
  <si>
    <t>Consumo KWH equipo/día</t>
  </si>
  <si>
    <t>kwh/mes</t>
  </si>
  <si>
    <t>Enero</t>
  </si>
  <si>
    <t>Febrero</t>
  </si>
  <si>
    <t>Marzo</t>
  </si>
  <si>
    <t>Abril</t>
  </si>
  <si>
    <t xml:space="preserve">Mayo </t>
  </si>
  <si>
    <t>Horas Trabajo</t>
  </si>
  <si>
    <t>Horas Standby</t>
  </si>
  <si>
    <t>Horas OFF</t>
  </si>
  <si>
    <t>kwh/semestre</t>
  </si>
  <si>
    <t>TOTAL</t>
  </si>
  <si>
    <t>Costo kwh</t>
  </si>
  <si>
    <t>EQUIPOS</t>
  </si>
  <si>
    <t>Modelo</t>
  </si>
  <si>
    <t>kwh/Trimestre</t>
  </si>
  <si>
    <t>Consumo kwh equipos/mes</t>
  </si>
  <si>
    <t>Consumo kwh equipos /Trimestre</t>
  </si>
  <si>
    <t>DELL</t>
  </si>
  <si>
    <t>Consumo Kwh equipos/día</t>
  </si>
  <si>
    <t>HP 23-n010la</t>
  </si>
  <si>
    <t>ACER Aspire ZC-610</t>
  </si>
  <si>
    <t>DELL VOSTRO 3710</t>
  </si>
  <si>
    <t>HP Z2</t>
  </si>
  <si>
    <t>HP PRO ONE 400 G6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</si>
</sst>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#,##0.0000"/>
    <numFmt numFmtId="167" formatCode="#,##0.000"/>
    <numFmt numFmtId="168" formatCode="0.0000"/>
    <numFmt numFmtId="169" formatCode="0.0"/>
    <numFmt numFmtId="170" formatCode="_-&quot;$&quot;\ * #,##0_-;\-&quot;$&quot;\ * #,##0_-;_-&quot;$&quot;\ * &quot;-&quot;??_-;_-@_-"/>
    <numFmt numFmtId="171" formatCode="0.000"/>
    <numFmt numFmtId="172" formatCode="#,##0.0_ ;\-#,##0.0\ "/>
    <numFmt numFmtId="173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B5F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7" tint="0.5999633777886288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theme="7" tint="0.5999633777886288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1"/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Border="1"/>
    <xf numFmtId="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7" fontId="5" fillId="0" borderId="1" xfId="0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 vertical="center"/>
    </xf>
    <xf numFmtId="164" fontId="5" fillId="0" borderId="1" xfId="2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vertical="center"/>
    </xf>
    <xf numFmtId="171" fontId="5" fillId="0" borderId="1" xfId="0" applyNumberFormat="1" applyFont="1" applyBorder="1" applyAlignment="1">
      <alignment horizontal="center"/>
    </xf>
    <xf numFmtId="170" fontId="0" fillId="0" borderId="1" xfId="2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0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164" fontId="0" fillId="0" borderId="1" xfId="2" applyFont="1" applyBorder="1"/>
    <xf numFmtId="1" fontId="3" fillId="0" borderId="1" xfId="0" applyNumberFormat="1" applyFont="1" applyBorder="1"/>
    <xf numFmtId="164" fontId="3" fillId="0" borderId="1" xfId="2" applyFont="1" applyBorder="1"/>
    <xf numFmtId="1" fontId="3" fillId="8" borderId="1" xfId="0" applyNumberFormat="1" applyFont="1" applyFill="1" applyBorder="1"/>
    <xf numFmtId="165" fontId="0" fillId="9" borderId="5" xfId="0" applyNumberFormat="1" applyFill="1" applyBorder="1"/>
    <xf numFmtId="0" fontId="3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9" fontId="5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9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3" fillId="0" borderId="0" xfId="0" applyFont="1"/>
    <xf numFmtId="0" fontId="3" fillId="8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68" fontId="0" fillId="0" borderId="0" xfId="0" applyNumberFormat="1"/>
    <xf numFmtId="0" fontId="10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1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172" fontId="0" fillId="0" borderId="1" xfId="3" applyNumberFormat="1" applyFont="1" applyBorder="1" applyAlignment="1"/>
    <xf numFmtId="0" fontId="1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4" fontId="0" fillId="0" borderId="0" xfId="0" applyNumberFormat="1"/>
    <xf numFmtId="164" fontId="3" fillId="8" borderId="1" xfId="2" applyFont="1" applyFill="1" applyBorder="1"/>
    <xf numFmtId="173" fontId="3" fillId="8" borderId="1" xfId="4" applyNumberFormat="1" applyFont="1" applyFill="1" applyBorder="1"/>
    <xf numFmtId="164" fontId="9" fillId="0" borderId="1" xfId="0" applyNumberFormat="1" applyFont="1" applyBorder="1"/>
    <xf numFmtId="0" fontId="0" fillId="9" borderId="1" xfId="0" applyFill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0" fillId="0" borderId="0" xfId="0" applyNumberFormat="1"/>
    <xf numFmtId="0" fontId="7" fillId="0" borderId="0" xfId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Hipervínculo" xfId="1" builtinId="8"/>
    <cellStyle name="Millares" xfId="4" builtinId="3"/>
    <cellStyle name="Millares [0]" xfId="3" builtinId="6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66FFFF"/>
      <color rgb="FF66CCFF"/>
      <color rgb="FF3399FF"/>
      <color rgb="FFFF9966"/>
      <color rgb="FF00FFFF"/>
      <color rgb="FFECB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Consumo</a:t>
            </a:r>
            <a:r>
              <a:rPr lang="es-CO" baseline="0"/>
              <a:t> kwh/Trimestre 1-2023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Consolidado!$B$4:$B$13</c:f>
              <c:strCache>
                <c:ptCount val="10"/>
                <c:pt idx="0">
                  <c:v>HP 23-n010la</c:v>
                </c:pt>
                <c:pt idx="1">
                  <c:v>ACER Aspire ZC-610</c:v>
                </c:pt>
                <c:pt idx="2">
                  <c:v>Clon - Janus Core i7</c:v>
                </c:pt>
                <c:pt idx="3">
                  <c:v>Lenovo THINKCENTRE M700 SFF</c:v>
                </c:pt>
                <c:pt idx="4">
                  <c:v>HP EliteOne 800 G4 23.8-in Non-Touch AiO</c:v>
                </c:pt>
                <c:pt idx="5">
                  <c:v>HP PRO ONE 400 G6 20</c:v>
                </c:pt>
                <c:pt idx="6">
                  <c:v>LENOVO AIO - 300</c:v>
                </c:pt>
                <c:pt idx="7">
                  <c:v>HP EliteDesk 705 G4</c:v>
                </c:pt>
                <c:pt idx="8">
                  <c:v>HP Z2</c:v>
                </c:pt>
                <c:pt idx="9">
                  <c:v>DELL VOSTRO 3710</c:v>
                </c:pt>
              </c:strCache>
            </c:strRef>
          </c:cat>
          <c:val>
            <c:numRef>
              <c:f>Consolidado!$F$4:$F$13</c:f>
              <c:numCache>
                <c:formatCode>#,##0.0_ ;\-#,##0.0\ </c:formatCode>
                <c:ptCount val="10"/>
                <c:pt idx="0">
                  <c:v>1000.58232</c:v>
                </c:pt>
                <c:pt idx="1">
                  <c:v>1808.712</c:v>
                </c:pt>
                <c:pt idx="2">
                  <c:v>209.45523539999999</c:v>
                </c:pt>
                <c:pt idx="3">
                  <c:v>305.75675999999999</c:v>
                </c:pt>
                <c:pt idx="4">
                  <c:v>877.04202600000008</c:v>
                </c:pt>
                <c:pt idx="5">
                  <c:v>521.30610000000001</c:v>
                </c:pt>
                <c:pt idx="6">
                  <c:v>308.33193600000004</c:v>
                </c:pt>
                <c:pt idx="7">
                  <c:v>1263.9934788</c:v>
                </c:pt>
                <c:pt idx="8">
                  <c:v>196.19062799999998</c:v>
                </c:pt>
                <c:pt idx="9">
                  <c:v>5344.5971699999991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4-48AA-BF9F-F607FAD3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8555168"/>
        <c:axId val="1243765888"/>
        <c:axId val="0"/>
      </c:bar3DChart>
      <c:catAx>
        <c:axId val="12285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43765888"/>
        <c:crosses val="autoZero"/>
        <c:auto val="1"/>
        <c:lblAlgn val="ctr"/>
        <c:lblOffset val="100"/>
        <c:noMultiLvlLbl val="0"/>
      </c:catAx>
      <c:valAx>
        <c:axId val="124376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855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Consolidado!$G$3</c:f>
              <c:strCache>
                <c:ptCount val="1"/>
                <c:pt idx="0">
                  <c:v>Enero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Consolidado!$B$4:$B$12</c:f>
              <c:strCache>
                <c:ptCount val="9"/>
                <c:pt idx="0">
                  <c:v>HP 23-n010la</c:v>
                </c:pt>
                <c:pt idx="1">
                  <c:v>ACER Aspire ZC-610</c:v>
                </c:pt>
                <c:pt idx="2">
                  <c:v>Clon - Janus Core i7</c:v>
                </c:pt>
                <c:pt idx="3">
                  <c:v>Lenovo THINKCENTRE M700 SFF</c:v>
                </c:pt>
                <c:pt idx="4">
                  <c:v>HP EliteOne 800 G4 23.8-in Non-Touch AiO</c:v>
                </c:pt>
                <c:pt idx="5">
                  <c:v>HP PRO ONE 400 G6 20</c:v>
                </c:pt>
                <c:pt idx="6">
                  <c:v>LENOVO AIO - 300</c:v>
                </c:pt>
                <c:pt idx="7">
                  <c:v>HP EliteDesk 705 G4</c:v>
                </c:pt>
                <c:pt idx="8">
                  <c:v>HP Z2</c:v>
                </c:pt>
              </c:strCache>
            </c:strRef>
          </c:cat>
          <c:val>
            <c:numRef>
              <c:f>Consolidado!$G$4:$G$13</c:f>
              <c:numCache>
                <c:formatCode>_-"$"\ * #,##0_-;\-"$"\ * #,##0_-;_-"$"\ * "-"_-;_-@_-</c:formatCode>
                <c:ptCount val="10"/>
                <c:pt idx="0">
                  <c:v>199125.31933855603</c:v>
                </c:pt>
                <c:pt idx="1">
                  <c:v>32996.879600797998</c:v>
                </c:pt>
                <c:pt idx="2">
                  <c:v>25135.62846072</c:v>
                </c:pt>
                <c:pt idx="3">
                  <c:v>30907.217566359996</c:v>
                </c:pt>
                <c:pt idx="4">
                  <c:v>48167.900781199998</c:v>
                </c:pt>
                <c:pt idx="5">
                  <c:v>32996.879600797998</c:v>
                </c:pt>
                <c:pt idx="6">
                  <c:v>48573.585424320008</c:v>
                </c:pt>
                <c:pt idx="7">
                  <c:v>82124.825307000006</c:v>
                </c:pt>
                <c:pt idx="8">
                  <c:v>138166.27730262</c:v>
                </c:pt>
                <c:pt idx="9">
                  <c:v>849948.48307489988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C3-4725-BAE5-3F50CEDD1E92}"/>
            </c:ext>
          </c:extLst>
        </c:ser>
        <c:ser>
          <c:idx val="1"/>
          <c:order val="1"/>
          <c:tx>
            <c:strRef>
              <c:f>Consolidado!$H$3</c:f>
              <c:strCache>
                <c:ptCount val="1"/>
                <c:pt idx="0">
                  <c:v>Febrero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Consolidado!$B$4:$B$12</c:f>
              <c:strCache>
                <c:ptCount val="9"/>
                <c:pt idx="0">
                  <c:v>HP 23-n010la</c:v>
                </c:pt>
                <c:pt idx="1">
                  <c:v>ACER Aspire ZC-610</c:v>
                </c:pt>
                <c:pt idx="2">
                  <c:v>Clon - Janus Core i7</c:v>
                </c:pt>
                <c:pt idx="3">
                  <c:v>Lenovo THINKCENTRE M700 SFF</c:v>
                </c:pt>
                <c:pt idx="4">
                  <c:v>HP EliteOne 800 G4 23.8-in Non-Touch AiO</c:v>
                </c:pt>
                <c:pt idx="5">
                  <c:v>HP PRO ONE 400 G6 20</c:v>
                </c:pt>
                <c:pt idx="6">
                  <c:v>LENOVO AIO - 300</c:v>
                </c:pt>
                <c:pt idx="7">
                  <c:v>HP EliteDesk 705 G4</c:v>
                </c:pt>
                <c:pt idx="8">
                  <c:v>HP Z2</c:v>
                </c:pt>
              </c:strCache>
            </c:strRef>
          </c:cat>
          <c:val>
            <c:numRef>
              <c:f>Consolidado!$H$4:$H$13</c:f>
              <c:numCache>
                <c:formatCode>_-"$"\ * #,##0_-;\-"$"\ * #,##0_-;_-"$"\ * "-"_-;_-@_-</c:formatCode>
                <c:ptCount val="10"/>
                <c:pt idx="0">
                  <c:v>203094.258861988</c:v>
                </c:pt>
                <c:pt idx="1">
                  <c:v>33654.569039953996</c:v>
                </c:pt>
                <c:pt idx="2">
                  <c:v>160770.23190320001</c:v>
                </c:pt>
                <c:pt idx="3">
                  <c:v>31523.256138279994</c:v>
                </c:pt>
                <c:pt idx="4">
                  <c:v>49127.977007599999</c:v>
                </c:pt>
                <c:pt idx="5">
                  <c:v>33654.569039953996</c:v>
                </c:pt>
                <c:pt idx="6">
                  <c:v>49541.747703360001</c:v>
                </c:pt>
                <c:pt idx="7">
                  <c:v>83761.726460999998</c:v>
                </c:pt>
                <c:pt idx="8">
                  <c:v>140920.18926426</c:v>
                </c:pt>
                <c:pt idx="9">
                  <c:v>866889.54380269989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C3-4725-BAE5-3F50CEDD1E92}"/>
            </c:ext>
          </c:extLst>
        </c:ser>
        <c:ser>
          <c:idx val="2"/>
          <c:order val="2"/>
          <c:tx>
            <c:strRef>
              <c:f>Consolidado!$I$3</c:f>
              <c:strCache>
                <c:ptCount val="1"/>
                <c:pt idx="0">
                  <c:v>Marzo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Consolidado!$B$4:$B$12</c:f>
              <c:strCache>
                <c:ptCount val="9"/>
                <c:pt idx="0">
                  <c:v>HP 23-n010la</c:v>
                </c:pt>
                <c:pt idx="1">
                  <c:v>ACER Aspire ZC-610</c:v>
                </c:pt>
                <c:pt idx="2">
                  <c:v>Clon - Janus Core i7</c:v>
                </c:pt>
                <c:pt idx="3">
                  <c:v>Lenovo THINKCENTRE M700 SFF</c:v>
                </c:pt>
                <c:pt idx="4">
                  <c:v>HP EliteOne 800 G4 23.8-in Non-Touch AiO</c:v>
                </c:pt>
                <c:pt idx="5">
                  <c:v>HP PRO ONE 400 G6 20</c:v>
                </c:pt>
                <c:pt idx="6">
                  <c:v>LENOVO AIO - 300</c:v>
                </c:pt>
                <c:pt idx="7">
                  <c:v>HP EliteDesk 705 G4</c:v>
                </c:pt>
                <c:pt idx="8">
                  <c:v>HP Z2</c:v>
                </c:pt>
              </c:strCache>
            </c:strRef>
          </c:cat>
          <c:val>
            <c:numRef>
              <c:f>Consolidado!$I$4:$I$13</c:f>
              <c:numCache>
                <c:formatCode>_-"$"\ * #,##0_-;\-"$"\ * #,##0_-;_-"$"\ * "-"_-;_-@_-</c:formatCode>
                <c:ptCount val="10"/>
                <c:pt idx="0">
                  <c:v>208440.95127731204</c:v>
                </c:pt>
                <c:pt idx="1">
                  <c:v>34540.564685696001</c:v>
                </c:pt>
                <c:pt idx="2">
                  <c:v>165002.69511680002</c:v>
                </c:pt>
                <c:pt idx="3">
                  <c:v>32353.142494719999</c:v>
                </c:pt>
                <c:pt idx="4">
                  <c:v>50421.328102400003</c:v>
                </c:pt>
                <c:pt idx="5">
                  <c:v>34540.564685696001</c:v>
                </c:pt>
                <c:pt idx="6">
                  <c:v>50845.991792640008</c:v>
                </c:pt>
                <c:pt idx="7">
                  <c:v>85966.851263999997</c:v>
                </c:pt>
                <c:pt idx="8">
                  <c:v>144630.07703424001</c:v>
                </c:pt>
                <c:pt idx="9">
                  <c:v>889711.41860480001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DC3-4725-BAE5-3F50CEDD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581280"/>
        <c:axId val="1149766160"/>
      </c:lineChart>
      <c:catAx>
        <c:axId val="11485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9766160"/>
        <c:crosses val="autoZero"/>
        <c:auto val="1"/>
        <c:lblAlgn val="ctr"/>
        <c:lblOffset val="100"/>
        <c:noMultiLvlLbl val="0"/>
      </c:catAx>
      <c:valAx>
        <c:axId val="1149766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858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588559252140137"/>
          <c:y val="0.23796538991948041"/>
          <c:w val="0.52969248194914864"/>
          <c:h val="5.6114026307197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654843</xdr:colOff>
      <xdr:row>0</xdr:row>
      <xdr:rowOff>95250</xdr:rowOff>
    </xdr:from>
    <xdr:to>
      <xdr:col>18</xdr:col>
      <xdr:colOff>11907</xdr:colOff>
      <xdr:row>9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5A57B5-EF2B-457C-8F3D-687EEB5E2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619123</xdr:colOff>
      <xdr:row>9</xdr:row>
      <xdr:rowOff>119062</xdr:rowOff>
    </xdr:from>
    <xdr:to>
      <xdr:col>18</xdr:col>
      <xdr:colOff>71436</xdr:colOff>
      <xdr:row>25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F58B6F-7C03-403E-A453-6E7234E91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0.33938</cdr:x>
      <cdr:y>0.08784</cdr:y>
    </cdr:from>
    <cdr:to>
      <cdr:x>0.79673</cdr:x>
      <cdr:y>0.18243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598D3DC-C534-4648-8AC2-D88ECEE010DB}"/>
            </a:ext>
          </a:extLst>
        </cdr:cNvPr>
        <cdr:cNvSpPr txBox="1"/>
      </cdr:nvSpPr>
      <cdr:spPr>
        <a:xfrm xmlns:a="http://schemas.openxmlformats.org/drawingml/2006/main">
          <a:off x="2226468" y="309562"/>
          <a:ext cx="30003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0.29964</cdr:x>
      <cdr:y>0.03831</cdr:y>
    </cdr:from>
    <cdr:to>
      <cdr:x>0.72248</cdr:x>
      <cdr:y>0.18662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9EA23F5F-13ED-4180-93D1-A864D8E26613}"/>
            </a:ext>
          </a:extLst>
        </cdr:cNvPr>
        <cdr:cNvSpPr txBox="1"/>
      </cdr:nvSpPr>
      <cdr:spPr>
        <a:xfrm xmlns:a="http://schemas.openxmlformats.org/drawingml/2006/main">
          <a:off x="1890843" y="109930"/>
          <a:ext cx="2668253" cy="425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O" sz="14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COSTOS</a:t>
          </a:r>
          <a:endParaRPr lang="es-CO" sz="1600" b="1" i="0" u="none" strike="noStrike" kern="1200" spc="100" baseline="0">
            <a:solidFill>
              <a:sysClr val="window" lastClr="FFFFFF">
                <a:lumMod val="95000"/>
              </a:sys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22235.www2.hp.com/hpinfo/globalcitizenship/environment/productdata/Countries/_MultiCountry/iteco_deskto_201861423930924.pdf" TargetMode="External"/><Relationship Id="rId1" Type="http://schemas.openxmlformats.org/officeDocument/2006/relationships/hyperlink" Target="https://www.lenovo.com/medias/Lenovo-V310Z.pdf?context=bWFzdGVyfHJvb3R8NTE4NTA3fGFwcGxpY2F0aW9uL3BkZnxoYWUvaGNkLzk0ODYxODM4NTgyMDYucGRmfDViYjkwNGYzMTA5MGZlYThkMWRiYzM4YWFmOWI2NDQzMjY4YWE2ZTYwYzJhYzRjN2RkODAwNDQ5YTU4MzZhMW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zoomScale="80" zoomScaleNormal="80" workbookViewId="0">
      <pane ySplit="1" topLeftCell="A35" activePane="bottomLeft" state="frozen"/>
      <selection pane="bottomLeft" activeCell="G35" sqref="G35"/>
    </sheetView>
  </sheetViews>
  <sheetFormatPr baseColWidth="10" defaultRowHeight="15" x14ac:dyDescent="0.25"/>
  <cols>
    <col min="1" max="1" width="8.7109375" style="1" customWidth="1"/>
    <col min="2" max="2" width="9" style="1" customWidth="1"/>
    <col min="3" max="3" width="14.42578125" customWidth="1"/>
    <col min="4" max="4" width="4" style="1" bestFit="1" customWidth="1"/>
    <col min="5" max="5" width="35.140625" customWidth="1"/>
    <col min="6" max="6" width="41.5703125" customWidth="1"/>
    <col min="7" max="7" width="24.28515625" customWidth="1"/>
  </cols>
  <sheetData>
    <row r="1" spans="1:6" ht="24" customHeight="1" x14ac:dyDescent="0.25">
      <c r="A1" s="2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4" t="s">
        <v>53</v>
      </c>
    </row>
    <row r="2" spans="1:6" x14ac:dyDescent="0.25">
      <c r="A2" s="5">
        <v>1</v>
      </c>
      <c r="B2" s="68">
        <v>8985</v>
      </c>
      <c r="C2" s="6">
        <v>2240038038</v>
      </c>
      <c r="D2" s="5">
        <v>1</v>
      </c>
      <c r="E2" s="6" t="s">
        <v>1</v>
      </c>
      <c r="F2" s="6" t="s">
        <v>59</v>
      </c>
    </row>
    <row r="3" spans="1:6" x14ac:dyDescent="0.25">
      <c r="A3" s="5">
        <v>2</v>
      </c>
      <c r="B3" s="68">
        <v>8986</v>
      </c>
      <c r="C3" s="6">
        <v>2240038038</v>
      </c>
      <c r="D3" s="5">
        <v>2</v>
      </c>
      <c r="E3" s="6" t="s">
        <v>1</v>
      </c>
      <c r="F3" s="6" t="s">
        <v>59</v>
      </c>
    </row>
    <row r="4" spans="1:6" x14ac:dyDescent="0.25">
      <c r="A4" s="5">
        <v>3</v>
      </c>
      <c r="B4" s="68">
        <v>8988</v>
      </c>
      <c r="C4" s="6">
        <v>2240038038</v>
      </c>
      <c r="D4" s="5">
        <v>4</v>
      </c>
      <c r="E4" s="6" t="s">
        <v>1</v>
      </c>
      <c r="F4" s="6" t="s">
        <v>59</v>
      </c>
    </row>
    <row r="5" spans="1:6" x14ac:dyDescent="0.25">
      <c r="A5" s="5">
        <v>4</v>
      </c>
      <c r="B5" s="68">
        <v>8990</v>
      </c>
      <c r="C5" s="6">
        <v>2240038038</v>
      </c>
      <c r="D5" s="5">
        <v>6</v>
      </c>
      <c r="E5" s="6" t="s">
        <v>1</v>
      </c>
      <c r="F5" s="6" t="s">
        <v>59</v>
      </c>
    </row>
    <row r="6" spans="1:6" x14ac:dyDescent="0.25">
      <c r="A6" s="5">
        <v>5</v>
      </c>
      <c r="B6" s="68">
        <v>9016</v>
      </c>
      <c r="C6" s="6">
        <v>2240038040</v>
      </c>
      <c r="D6" s="5">
        <v>1</v>
      </c>
      <c r="E6" s="6" t="s">
        <v>11</v>
      </c>
      <c r="F6" s="6" t="s">
        <v>60</v>
      </c>
    </row>
    <row r="7" spans="1:6" x14ac:dyDescent="0.25">
      <c r="A7" s="5">
        <v>6</v>
      </c>
      <c r="B7" s="68">
        <v>9017</v>
      </c>
      <c r="C7" s="6">
        <v>2240038040</v>
      </c>
      <c r="D7" s="5">
        <v>2</v>
      </c>
      <c r="E7" s="6" t="s">
        <v>11</v>
      </c>
      <c r="F7" s="6" t="s">
        <v>60</v>
      </c>
    </row>
    <row r="8" spans="1:6" x14ac:dyDescent="0.25">
      <c r="A8" s="5">
        <v>7</v>
      </c>
      <c r="B8" s="68">
        <v>9018</v>
      </c>
      <c r="C8" s="6">
        <v>2240038040</v>
      </c>
      <c r="D8" s="5">
        <v>3</v>
      </c>
      <c r="E8" s="6" t="s">
        <v>11</v>
      </c>
      <c r="F8" s="6" t="s">
        <v>60</v>
      </c>
    </row>
    <row r="9" spans="1:6" x14ac:dyDescent="0.25">
      <c r="A9" s="5">
        <v>8</v>
      </c>
      <c r="B9" s="68">
        <v>9019</v>
      </c>
      <c r="C9" s="6">
        <v>2240038040</v>
      </c>
      <c r="D9" s="5">
        <v>4</v>
      </c>
      <c r="E9" s="6" t="s">
        <v>11</v>
      </c>
      <c r="F9" s="6" t="s">
        <v>60</v>
      </c>
    </row>
    <row r="10" spans="1:6" x14ac:dyDescent="0.25">
      <c r="A10" s="5">
        <v>9</v>
      </c>
      <c r="B10" s="68">
        <v>9023</v>
      </c>
      <c r="C10" s="6">
        <v>2240038040</v>
      </c>
      <c r="D10" s="5">
        <v>8</v>
      </c>
      <c r="E10" s="6" t="s">
        <v>11</v>
      </c>
      <c r="F10" s="6" t="s">
        <v>60</v>
      </c>
    </row>
    <row r="11" spans="1:6" x14ac:dyDescent="0.25">
      <c r="A11" s="5">
        <v>10</v>
      </c>
      <c r="B11" s="68">
        <v>9024</v>
      </c>
      <c r="C11" s="6">
        <v>2240038040</v>
      </c>
      <c r="D11" s="5">
        <v>9</v>
      </c>
      <c r="E11" s="6" t="s">
        <v>11</v>
      </c>
      <c r="F11" s="6" t="s">
        <v>60</v>
      </c>
    </row>
    <row r="12" spans="1:6" x14ac:dyDescent="0.25">
      <c r="A12" s="5">
        <v>11</v>
      </c>
      <c r="B12" s="68">
        <v>9025</v>
      </c>
      <c r="C12" s="6">
        <v>2240038040</v>
      </c>
      <c r="D12" s="5">
        <v>10</v>
      </c>
      <c r="E12" s="6" t="s">
        <v>11</v>
      </c>
      <c r="F12" s="6" t="s">
        <v>60</v>
      </c>
    </row>
    <row r="13" spans="1:6" x14ac:dyDescent="0.25">
      <c r="A13" s="5">
        <v>12</v>
      </c>
      <c r="B13" s="68">
        <v>9026</v>
      </c>
      <c r="C13" s="6">
        <v>2240038040</v>
      </c>
      <c r="D13" s="5">
        <v>11</v>
      </c>
      <c r="E13" s="6" t="s">
        <v>11</v>
      </c>
      <c r="F13" s="6" t="s">
        <v>60</v>
      </c>
    </row>
    <row r="14" spans="1:6" x14ac:dyDescent="0.25">
      <c r="A14" s="5">
        <v>13</v>
      </c>
      <c r="B14" s="68">
        <v>9205</v>
      </c>
      <c r="C14" s="23">
        <v>2240038044</v>
      </c>
      <c r="D14" s="22">
        <v>2</v>
      </c>
      <c r="E14" s="23" t="s">
        <v>12</v>
      </c>
      <c r="F14" s="23" t="s">
        <v>13</v>
      </c>
    </row>
    <row r="15" spans="1:6" x14ac:dyDescent="0.25">
      <c r="A15" s="5">
        <v>14</v>
      </c>
      <c r="B15" s="68">
        <v>9456</v>
      </c>
      <c r="C15" s="6">
        <v>2240038045</v>
      </c>
      <c r="D15" s="5">
        <v>5</v>
      </c>
      <c r="E15" s="6" t="s">
        <v>14</v>
      </c>
      <c r="F15" s="6" t="s">
        <v>20</v>
      </c>
    </row>
    <row r="16" spans="1:6" x14ac:dyDescent="0.25">
      <c r="A16" s="5">
        <v>15</v>
      </c>
      <c r="B16" s="68">
        <v>9459</v>
      </c>
      <c r="C16" s="6">
        <v>2240038045</v>
      </c>
      <c r="D16" s="5">
        <v>6</v>
      </c>
      <c r="E16" s="6" t="s">
        <v>14</v>
      </c>
      <c r="F16" s="6" t="s">
        <v>20</v>
      </c>
    </row>
    <row r="17" spans="1:7" x14ac:dyDescent="0.25">
      <c r="A17" s="5">
        <v>16</v>
      </c>
      <c r="B17" s="68">
        <v>9748</v>
      </c>
      <c r="C17" s="6">
        <v>2240038048</v>
      </c>
      <c r="D17" s="5">
        <v>2</v>
      </c>
      <c r="E17" s="6" t="s">
        <v>14</v>
      </c>
      <c r="F17" s="6" t="s">
        <v>21</v>
      </c>
      <c r="G17" s="11" t="s">
        <v>35</v>
      </c>
    </row>
    <row r="18" spans="1:7" x14ac:dyDescent="0.25">
      <c r="A18" s="5">
        <v>17</v>
      </c>
      <c r="B18" s="68">
        <v>9749</v>
      </c>
      <c r="C18" s="6">
        <v>2240038048</v>
      </c>
      <c r="D18" s="5">
        <v>1</v>
      </c>
      <c r="E18" s="6" t="s">
        <v>14</v>
      </c>
      <c r="F18" s="6" t="s">
        <v>21</v>
      </c>
    </row>
    <row r="19" spans="1:7" x14ac:dyDescent="0.25">
      <c r="A19" s="5">
        <v>18</v>
      </c>
      <c r="B19" s="67">
        <v>9910</v>
      </c>
      <c r="C19" s="6">
        <v>2240005150</v>
      </c>
      <c r="D19" s="5">
        <v>1</v>
      </c>
      <c r="E19" s="6" t="s">
        <v>1</v>
      </c>
      <c r="F19" s="6" t="s">
        <v>18</v>
      </c>
    </row>
    <row r="20" spans="1:7" x14ac:dyDescent="0.25">
      <c r="A20" s="5">
        <v>19</v>
      </c>
      <c r="B20" s="67">
        <v>9915</v>
      </c>
      <c r="C20" s="6">
        <v>2240005150</v>
      </c>
      <c r="D20" s="5">
        <v>6</v>
      </c>
      <c r="E20" s="6" t="s">
        <v>1</v>
      </c>
      <c r="F20" s="6" t="s">
        <v>18</v>
      </c>
    </row>
    <row r="21" spans="1:7" x14ac:dyDescent="0.25">
      <c r="A21" s="5">
        <v>20</v>
      </c>
      <c r="B21" s="67">
        <v>9931</v>
      </c>
      <c r="C21" s="6">
        <v>2240005150</v>
      </c>
      <c r="D21" s="5">
        <v>22</v>
      </c>
      <c r="E21" s="6" t="s">
        <v>1</v>
      </c>
      <c r="F21" s="6" t="s">
        <v>18</v>
      </c>
    </row>
    <row r="22" spans="1:7" x14ac:dyDescent="0.25">
      <c r="A22" s="5">
        <v>21</v>
      </c>
      <c r="B22" s="67">
        <v>9933</v>
      </c>
      <c r="C22" s="6">
        <v>2240005150</v>
      </c>
      <c r="D22" s="5">
        <v>24</v>
      </c>
      <c r="E22" s="6" t="s">
        <v>1</v>
      </c>
      <c r="F22" s="6" t="s">
        <v>18</v>
      </c>
    </row>
    <row r="23" spans="1:7" x14ac:dyDescent="0.25">
      <c r="A23" s="5">
        <v>22</v>
      </c>
      <c r="B23" s="67">
        <v>9934</v>
      </c>
      <c r="C23" s="6">
        <v>2240005150</v>
      </c>
      <c r="D23" s="5">
        <v>25</v>
      </c>
      <c r="E23" s="6" t="s">
        <v>1</v>
      </c>
      <c r="F23" s="6" t="s">
        <v>18</v>
      </c>
    </row>
    <row r="24" spans="1:7" x14ac:dyDescent="0.25">
      <c r="A24" s="5">
        <v>23</v>
      </c>
      <c r="B24" s="67">
        <v>9936</v>
      </c>
      <c r="C24" s="6">
        <v>2240005150</v>
      </c>
      <c r="D24" s="5">
        <v>27</v>
      </c>
      <c r="E24" s="6" t="s">
        <v>1</v>
      </c>
      <c r="F24" s="6" t="s">
        <v>18</v>
      </c>
    </row>
    <row r="25" spans="1:7" x14ac:dyDescent="0.25">
      <c r="A25" s="5">
        <v>24</v>
      </c>
      <c r="B25" s="67">
        <v>9938</v>
      </c>
      <c r="C25" s="6">
        <v>2240005150</v>
      </c>
      <c r="D25" s="5">
        <v>29</v>
      </c>
      <c r="E25" s="6" t="s">
        <v>1</v>
      </c>
      <c r="F25" s="6" t="s">
        <v>18</v>
      </c>
    </row>
    <row r="26" spans="1:7" x14ac:dyDescent="0.25">
      <c r="A26" s="5">
        <v>25</v>
      </c>
      <c r="B26" s="67">
        <v>9950</v>
      </c>
      <c r="C26" s="6">
        <v>2240005150</v>
      </c>
      <c r="D26" s="5">
        <v>41</v>
      </c>
      <c r="E26" s="6" t="s">
        <v>1</v>
      </c>
      <c r="F26" s="6" t="s">
        <v>18</v>
      </c>
    </row>
    <row r="27" spans="1:7" x14ac:dyDescent="0.25">
      <c r="A27" s="5">
        <v>26</v>
      </c>
      <c r="B27" s="67">
        <v>9954</v>
      </c>
      <c r="C27" s="6">
        <v>2240005150</v>
      </c>
      <c r="D27" s="5">
        <v>45</v>
      </c>
      <c r="E27" s="6" t="s">
        <v>1</v>
      </c>
      <c r="F27" s="6" t="s">
        <v>18</v>
      </c>
    </row>
    <row r="28" spans="1:7" x14ac:dyDescent="0.25">
      <c r="A28" s="5">
        <v>27</v>
      </c>
      <c r="B28" s="67">
        <v>9955</v>
      </c>
      <c r="C28" s="6">
        <v>2240005150</v>
      </c>
      <c r="D28" s="5">
        <v>46</v>
      </c>
      <c r="E28" s="6" t="s">
        <v>1</v>
      </c>
      <c r="F28" s="6" t="s">
        <v>18</v>
      </c>
    </row>
    <row r="29" spans="1:7" x14ac:dyDescent="0.25">
      <c r="A29" s="5">
        <v>28</v>
      </c>
      <c r="B29" s="67">
        <v>9956</v>
      </c>
      <c r="C29" s="6">
        <v>2240005150</v>
      </c>
      <c r="D29" s="5">
        <v>47</v>
      </c>
      <c r="E29" s="6" t="s">
        <v>1</v>
      </c>
      <c r="F29" s="6" t="s">
        <v>18</v>
      </c>
    </row>
    <row r="30" spans="1:7" x14ac:dyDescent="0.25">
      <c r="A30" s="5">
        <v>29</v>
      </c>
      <c r="B30" s="67">
        <v>9964</v>
      </c>
      <c r="C30" s="6">
        <v>2240005150</v>
      </c>
      <c r="D30" s="5">
        <v>55</v>
      </c>
      <c r="E30" s="6" t="s">
        <v>1</v>
      </c>
      <c r="F30" s="6" t="s">
        <v>18</v>
      </c>
    </row>
    <row r="31" spans="1:7" x14ac:dyDescent="0.25">
      <c r="A31" s="5">
        <v>30</v>
      </c>
      <c r="B31" s="67">
        <v>9993</v>
      </c>
      <c r="C31" s="6">
        <v>2240005150</v>
      </c>
      <c r="D31" s="5">
        <v>84</v>
      </c>
      <c r="E31" s="6" t="s">
        <v>1</v>
      </c>
      <c r="F31" s="6" t="s">
        <v>18</v>
      </c>
    </row>
    <row r="32" spans="1:7" x14ac:dyDescent="0.25">
      <c r="A32" s="5">
        <v>31</v>
      </c>
      <c r="B32" s="67">
        <v>10311</v>
      </c>
      <c r="C32" s="6">
        <v>2240005151</v>
      </c>
      <c r="D32" s="5">
        <v>2</v>
      </c>
      <c r="E32" s="6" t="s">
        <v>1</v>
      </c>
      <c r="F32" s="6" t="s">
        <v>19</v>
      </c>
      <c r="G32" s="11" t="s">
        <v>36</v>
      </c>
    </row>
    <row r="33" spans="1:6" x14ac:dyDescent="0.25">
      <c r="A33" s="5">
        <v>32</v>
      </c>
      <c r="B33" s="67">
        <v>10312</v>
      </c>
      <c r="C33" s="6">
        <v>2240005151</v>
      </c>
      <c r="D33" s="5">
        <v>3</v>
      </c>
      <c r="E33" s="6" t="s">
        <v>1</v>
      </c>
      <c r="F33" s="6" t="s">
        <v>19</v>
      </c>
    </row>
    <row r="34" spans="1:6" x14ac:dyDescent="0.25">
      <c r="A34" s="5">
        <v>33</v>
      </c>
      <c r="B34" s="67">
        <v>10313</v>
      </c>
      <c r="C34" s="6">
        <v>2240005151</v>
      </c>
      <c r="D34" s="5">
        <v>4</v>
      </c>
      <c r="E34" s="6" t="s">
        <v>1</v>
      </c>
      <c r="F34" s="6" t="s">
        <v>19</v>
      </c>
    </row>
    <row r="35" spans="1:6" x14ac:dyDescent="0.25">
      <c r="A35" s="5">
        <v>34</v>
      </c>
      <c r="B35" s="67">
        <v>10314</v>
      </c>
      <c r="C35" s="6">
        <v>2240005151</v>
      </c>
      <c r="D35" s="5">
        <v>5</v>
      </c>
      <c r="E35" s="6" t="s">
        <v>1</v>
      </c>
      <c r="F35" s="6" t="s">
        <v>19</v>
      </c>
    </row>
    <row r="36" spans="1:6" x14ac:dyDescent="0.25">
      <c r="A36" s="5">
        <v>35</v>
      </c>
      <c r="B36" s="67">
        <v>10315</v>
      </c>
      <c r="C36" s="6">
        <v>2240005151</v>
      </c>
      <c r="D36" s="5">
        <v>6</v>
      </c>
      <c r="E36" s="6" t="s">
        <v>1</v>
      </c>
      <c r="F36" s="6" t="s">
        <v>19</v>
      </c>
    </row>
    <row r="37" spans="1:6" x14ac:dyDescent="0.25">
      <c r="A37" s="5">
        <v>36</v>
      </c>
      <c r="B37" s="67">
        <v>10316</v>
      </c>
      <c r="C37" s="6">
        <v>2240005151</v>
      </c>
      <c r="D37" s="5">
        <v>7</v>
      </c>
      <c r="E37" s="6" t="s">
        <v>1</v>
      </c>
      <c r="F37" s="6" t="s">
        <v>19</v>
      </c>
    </row>
    <row r="38" spans="1:6" x14ac:dyDescent="0.25">
      <c r="A38" s="5">
        <v>37</v>
      </c>
      <c r="B38" s="67">
        <v>10317</v>
      </c>
      <c r="C38" s="6">
        <v>2240005151</v>
      </c>
      <c r="D38" s="5">
        <v>8</v>
      </c>
      <c r="E38" s="6" t="s">
        <v>1</v>
      </c>
      <c r="F38" s="6" t="s">
        <v>19</v>
      </c>
    </row>
    <row r="39" spans="1:6" x14ac:dyDescent="0.25">
      <c r="A39" s="5">
        <v>38</v>
      </c>
      <c r="B39" s="67">
        <v>10318</v>
      </c>
      <c r="C39" s="6">
        <v>2240005151</v>
      </c>
      <c r="D39" s="5">
        <v>9</v>
      </c>
      <c r="E39" s="6" t="s">
        <v>1</v>
      </c>
      <c r="F39" s="6" t="s">
        <v>19</v>
      </c>
    </row>
    <row r="40" spans="1:6" x14ac:dyDescent="0.25">
      <c r="A40" s="5">
        <v>39</v>
      </c>
      <c r="B40" s="67">
        <v>10319</v>
      </c>
      <c r="C40" s="6">
        <v>2240005151</v>
      </c>
      <c r="D40" s="5">
        <v>10</v>
      </c>
      <c r="E40" s="6" t="s">
        <v>1</v>
      </c>
      <c r="F40" s="6" t="s">
        <v>19</v>
      </c>
    </row>
    <row r="41" spans="1:6" ht="15.75" x14ac:dyDescent="0.25">
      <c r="A41" s="5">
        <v>40</v>
      </c>
      <c r="B41" s="65">
        <v>10821</v>
      </c>
      <c r="E41" s="66" t="s">
        <v>57</v>
      </c>
      <c r="F41" s="66" t="s">
        <v>61</v>
      </c>
    </row>
    <row r="42" spans="1:6" ht="15.75" x14ac:dyDescent="0.25">
      <c r="A42" s="5">
        <v>41</v>
      </c>
      <c r="B42" s="65">
        <v>10825</v>
      </c>
      <c r="E42" s="66" t="s">
        <v>57</v>
      </c>
      <c r="F42" s="66" t="s">
        <v>61</v>
      </c>
    </row>
    <row r="43" spans="1:6" ht="15.75" x14ac:dyDescent="0.25">
      <c r="A43" s="5">
        <v>42</v>
      </c>
      <c r="B43" s="65">
        <v>10829</v>
      </c>
      <c r="E43" s="66" t="s">
        <v>57</v>
      </c>
      <c r="F43" s="66" t="s">
        <v>61</v>
      </c>
    </row>
    <row r="44" spans="1:6" ht="15.75" x14ac:dyDescent="0.25">
      <c r="A44" s="5">
        <v>43</v>
      </c>
      <c r="B44" s="65">
        <v>10833</v>
      </c>
      <c r="E44" s="66" t="s">
        <v>57</v>
      </c>
      <c r="F44" s="66" t="s">
        <v>61</v>
      </c>
    </row>
    <row r="45" spans="1:6" ht="15.75" x14ac:dyDescent="0.25">
      <c r="A45" s="5">
        <v>44</v>
      </c>
      <c r="B45" s="65">
        <v>10837</v>
      </c>
      <c r="E45" s="66" t="s">
        <v>57</v>
      </c>
      <c r="F45" s="66" t="s">
        <v>61</v>
      </c>
    </row>
    <row r="46" spans="1:6" ht="15.75" x14ac:dyDescent="0.25">
      <c r="A46" s="5">
        <v>45</v>
      </c>
      <c r="B46" s="65">
        <v>10841</v>
      </c>
      <c r="E46" s="66" t="s">
        <v>57</v>
      </c>
      <c r="F46" s="66" t="s">
        <v>61</v>
      </c>
    </row>
    <row r="47" spans="1:6" ht="15.75" x14ac:dyDescent="0.25">
      <c r="A47" s="5">
        <v>46</v>
      </c>
      <c r="B47" s="65">
        <v>10845</v>
      </c>
      <c r="E47" s="66" t="s">
        <v>57</v>
      </c>
      <c r="F47" s="66" t="s">
        <v>61</v>
      </c>
    </row>
    <row r="48" spans="1:6" ht="15.75" x14ac:dyDescent="0.25">
      <c r="A48" s="5">
        <v>47</v>
      </c>
      <c r="B48" s="65">
        <v>10849</v>
      </c>
      <c r="E48" s="66" t="s">
        <v>57</v>
      </c>
      <c r="F48" s="66" t="s">
        <v>61</v>
      </c>
    </row>
    <row r="49" spans="1:6" ht="15.75" x14ac:dyDescent="0.25">
      <c r="A49" s="5">
        <v>48</v>
      </c>
      <c r="B49" s="65">
        <v>10853</v>
      </c>
      <c r="E49" s="66" t="s">
        <v>57</v>
      </c>
      <c r="F49" s="66" t="s">
        <v>61</v>
      </c>
    </row>
    <row r="50" spans="1:6" ht="15.75" x14ac:dyDescent="0.25">
      <c r="A50" s="5">
        <v>49</v>
      </c>
      <c r="B50" s="65">
        <v>10857</v>
      </c>
      <c r="E50" s="66" t="s">
        <v>57</v>
      </c>
      <c r="F50" s="66" t="s">
        <v>61</v>
      </c>
    </row>
    <row r="51" spans="1:6" ht="15.75" x14ac:dyDescent="0.25">
      <c r="A51" s="5">
        <v>50</v>
      </c>
      <c r="B51" s="65">
        <v>10861</v>
      </c>
      <c r="E51" s="66" t="s">
        <v>57</v>
      </c>
      <c r="F51" s="66" t="s">
        <v>61</v>
      </c>
    </row>
    <row r="52" spans="1:6" ht="15.75" x14ac:dyDescent="0.25">
      <c r="A52" s="5">
        <v>51</v>
      </c>
      <c r="B52" s="65">
        <v>10865</v>
      </c>
      <c r="E52" s="66" t="s">
        <v>57</v>
      </c>
      <c r="F52" s="66" t="s">
        <v>61</v>
      </c>
    </row>
    <row r="53" spans="1:6" ht="15.75" x14ac:dyDescent="0.25">
      <c r="A53" s="5">
        <v>52</v>
      </c>
      <c r="B53" s="65">
        <v>10869</v>
      </c>
      <c r="E53" s="66" t="s">
        <v>57</v>
      </c>
      <c r="F53" s="66" t="s">
        <v>61</v>
      </c>
    </row>
    <row r="54" spans="1:6" ht="15.75" x14ac:dyDescent="0.25">
      <c r="A54" s="5">
        <v>53</v>
      </c>
      <c r="B54" s="65">
        <v>10873</v>
      </c>
      <c r="E54" s="66" t="s">
        <v>57</v>
      </c>
      <c r="F54" s="66" t="s">
        <v>61</v>
      </c>
    </row>
    <row r="55" spans="1:6" ht="15.75" x14ac:dyDescent="0.25">
      <c r="A55" s="5">
        <v>54</v>
      </c>
      <c r="B55" s="65">
        <v>10877</v>
      </c>
      <c r="E55" s="66" t="s">
        <v>57</v>
      </c>
      <c r="F55" s="66" t="s">
        <v>61</v>
      </c>
    </row>
    <row r="56" spans="1:6" ht="15.75" x14ac:dyDescent="0.25">
      <c r="A56" s="5">
        <v>55</v>
      </c>
      <c r="B56" s="65">
        <v>10881</v>
      </c>
      <c r="E56" s="66" t="s">
        <v>57</v>
      </c>
      <c r="F56" s="66" t="s">
        <v>61</v>
      </c>
    </row>
    <row r="57" spans="1:6" ht="15.75" x14ac:dyDescent="0.25">
      <c r="A57" s="5">
        <v>56</v>
      </c>
      <c r="B57" s="65">
        <v>10885</v>
      </c>
      <c r="E57" s="66" t="s">
        <v>57</v>
      </c>
      <c r="F57" s="66" t="s">
        <v>61</v>
      </c>
    </row>
    <row r="58" spans="1:6" ht="15.75" x14ac:dyDescent="0.25">
      <c r="A58" s="5">
        <v>57</v>
      </c>
      <c r="B58" s="65">
        <v>10889</v>
      </c>
      <c r="E58" s="66" t="s">
        <v>57</v>
      </c>
      <c r="F58" s="66" t="s">
        <v>61</v>
      </c>
    </row>
    <row r="59" spans="1:6" ht="15.75" x14ac:dyDescent="0.25">
      <c r="A59" s="5">
        <v>58</v>
      </c>
      <c r="B59" s="65">
        <v>10893</v>
      </c>
      <c r="E59" s="66" t="s">
        <v>57</v>
      </c>
      <c r="F59" s="66" t="s">
        <v>61</v>
      </c>
    </row>
    <row r="60" spans="1:6" ht="15.75" x14ac:dyDescent="0.25">
      <c r="A60" s="5">
        <v>59</v>
      </c>
      <c r="B60" s="65">
        <v>10897</v>
      </c>
      <c r="E60" s="66" t="s">
        <v>57</v>
      </c>
      <c r="F60" s="66" t="s">
        <v>61</v>
      </c>
    </row>
    <row r="61" spans="1:6" ht="15.75" x14ac:dyDescent="0.25">
      <c r="A61" s="5">
        <v>60</v>
      </c>
      <c r="B61" s="65">
        <v>10901</v>
      </c>
      <c r="E61" s="66" t="s">
        <v>57</v>
      </c>
      <c r="F61" s="66" t="s">
        <v>61</v>
      </c>
    </row>
    <row r="62" spans="1:6" ht="15.75" x14ac:dyDescent="0.25">
      <c r="A62" s="5">
        <v>61</v>
      </c>
      <c r="B62" s="65">
        <v>10905</v>
      </c>
      <c r="E62" s="66" t="s">
        <v>57</v>
      </c>
      <c r="F62" s="66" t="s">
        <v>61</v>
      </c>
    </row>
    <row r="63" spans="1:6" ht="15.75" x14ac:dyDescent="0.25">
      <c r="A63" s="5">
        <v>62</v>
      </c>
      <c r="B63" s="65">
        <v>10909</v>
      </c>
      <c r="E63" s="66" t="s">
        <v>57</v>
      </c>
      <c r="F63" s="66" t="s">
        <v>61</v>
      </c>
    </row>
    <row r="64" spans="1:6" ht="15.75" x14ac:dyDescent="0.25">
      <c r="A64" s="5">
        <v>63</v>
      </c>
      <c r="B64" s="65">
        <v>10913</v>
      </c>
      <c r="E64" s="66" t="s">
        <v>57</v>
      </c>
      <c r="F64" s="66" t="s">
        <v>61</v>
      </c>
    </row>
    <row r="65" spans="1:6" ht="15.75" x14ac:dyDescent="0.25">
      <c r="A65" s="5">
        <v>64</v>
      </c>
      <c r="B65" s="65">
        <v>10917</v>
      </c>
      <c r="E65" s="66" t="s">
        <v>57</v>
      </c>
      <c r="F65" s="66" t="s">
        <v>61</v>
      </c>
    </row>
    <row r="66" spans="1:6" ht="15.75" x14ac:dyDescent="0.25">
      <c r="A66" s="5">
        <v>65</v>
      </c>
      <c r="B66" s="65">
        <v>10921</v>
      </c>
      <c r="E66" s="66" t="s">
        <v>57</v>
      </c>
      <c r="F66" s="66" t="s">
        <v>61</v>
      </c>
    </row>
    <row r="67" spans="1:6" ht="15.75" x14ac:dyDescent="0.25">
      <c r="A67" s="5">
        <v>66</v>
      </c>
      <c r="B67" s="65">
        <v>10925</v>
      </c>
      <c r="E67" s="66" t="s">
        <v>57</v>
      </c>
      <c r="F67" s="66" t="s">
        <v>61</v>
      </c>
    </row>
    <row r="68" spans="1:6" ht="15.75" x14ac:dyDescent="0.25">
      <c r="A68" s="5">
        <v>67</v>
      </c>
      <c r="B68" s="65">
        <v>10929</v>
      </c>
      <c r="E68" s="66" t="s">
        <v>57</v>
      </c>
      <c r="F68" s="66" t="s">
        <v>61</v>
      </c>
    </row>
    <row r="69" spans="1:6" ht="15.75" x14ac:dyDescent="0.25">
      <c r="A69" s="5">
        <v>68</v>
      </c>
      <c r="B69" s="65">
        <v>10933</v>
      </c>
      <c r="E69" s="66" t="s">
        <v>57</v>
      </c>
      <c r="F69" s="66" t="s">
        <v>61</v>
      </c>
    </row>
    <row r="70" spans="1:6" ht="15.75" x14ac:dyDescent="0.25">
      <c r="A70" s="5">
        <v>69</v>
      </c>
      <c r="B70" s="65">
        <v>10937</v>
      </c>
      <c r="E70" s="66" t="s">
        <v>57</v>
      </c>
      <c r="F70" s="66" t="s">
        <v>61</v>
      </c>
    </row>
    <row r="71" spans="1:6" ht="15.75" x14ac:dyDescent="0.25">
      <c r="A71" s="5">
        <v>70</v>
      </c>
      <c r="B71" s="65">
        <v>10941</v>
      </c>
      <c r="E71" s="66" t="s">
        <v>57</v>
      </c>
      <c r="F71" s="66" t="s">
        <v>61</v>
      </c>
    </row>
    <row r="72" spans="1:6" ht="15.75" x14ac:dyDescent="0.25">
      <c r="A72" s="5">
        <v>71</v>
      </c>
      <c r="B72" s="65">
        <v>10945</v>
      </c>
      <c r="E72" s="66" t="s">
        <v>57</v>
      </c>
      <c r="F72" s="66" t="s">
        <v>61</v>
      </c>
    </row>
    <row r="73" spans="1:6" ht="15.75" x14ac:dyDescent="0.25">
      <c r="A73" s="5">
        <v>72</v>
      </c>
      <c r="B73" s="65">
        <v>10949</v>
      </c>
      <c r="E73" s="66" t="s">
        <v>57</v>
      </c>
      <c r="F73" s="66" t="s">
        <v>61</v>
      </c>
    </row>
    <row r="74" spans="1:6" ht="15.75" x14ac:dyDescent="0.25">
      <c r="A74" s="5">
        <v>73</v>
      </c>
      <c r="B74" s="65">
        <v>10953</v>
      </c>
      <c r="E74" s="66" t="s">
        <v>57</v>
      </c>
      <c r="F74" s="66" t="s">
        <v>61</v>
      </c>
    </row>
    <row r="75" spans="1:6" ht="15.75" x14ac:dyDescent="0.25">
      <c r="A75" s="5">
        <v>74</v>
      </c>
      <c r="B75" s="65">
        <v>10957</v>
      </c>
      <c r="E75" s="66" t="s">
        <v>57</v>
      </c>
      <c r="F75" s="66" t="s">
        <v>61</v>
      </c>
    </row>
    <row r="76" spans="1:6" ht="15.75" x14ac:dyDescent="0.25">
      <c r="A76" s="5">
        <v>75</v>
      </c>
      <c r="B76" s="65">
        <v>10961</v>
      </c>
      <c r="E76" s="66" t="s">
        <v>57</v>
      </c>
      <c r="F76" s="66" t="s">
        <v>61</v>
      </c>
    </row>
    <row r="77" spans="1:6" ht="15.75" x14ac:dyDescent="0.25">
      <c r="A77" s="5">
        <v>76</v>
      </c>
      <c r="B77" s="65">
        <v>10965</v>
      </c>
      <c r="E77" s="66" t="s">
        <v>57</v>
      </c>
      <c r="F77" s="66" t="s">
        <v>61</v>
      </c>
    </row>
    <row r="78" spans="1:6" ht="15.75" x14ac:dyDescent="0.25">
      <c r="A78" s="5">
        <v>77</v>
      </c>
      <c r="B78" s="65">
        <v>10969</v>
      </c>
      <c r="E78" s="66" t="s">
        <v>57</v>
      </c>
      <c r="F78" s="66" t="s">
        <v>61</v>
      </c>
    </row>
    <row r="79" spans="1:6" ht="15.75" x14ac:dyDescent="0.25">
      <c r="A79" s="5">
        <v>78</v>
      </c>
      <c r="B79" s="65">
        <v>10973</v>
      </c>
      <c r="E79" s="66" t="s">
        <v>57</v>
      </c>
      <c r="F79" s="66" t="s">
        <v>61</v>
      </c>
    </row>
    <row r="80" spans="1:6" ht="15.75" x14ac:dyDescent="0.25">
      <c r="A80" s="5">
        <v>79</v>
      </c>
      <c r="B80" s="65">
        <v>10977</v>
      </c>
      <c r="E80" s="66" t="s">
        <v>57</v>
      </c>
      <c r="F80" s="66" t="s">
        <v>61</v>
      </c>
    </row>
    <row r="81" spans="1:6" ht="15.75" x14ac:dyDescent="0.25">
      <c r="A81" s="5">
        <v>80</v>
      </c>
      <c r="B81" s="65">
        <v>10981</v>
      </c>
      <c r="E81" s="66" t="s">
        <v>57</v>
      </c>
      <c r="F81" s="66" t="s">
        <v>61</v>
      </c>
    </row>
    <row r="82" spans="1:6" ht="15.75" x14ac:dyDescent="0.25">
      <c r="A82" s="5">
        <v>81</v>
      </c>
      <c r="B82" s="65">
        <v>10985</v>
      </c>
      <c r="E82" s="66" t="s">
        <v>57</v>
      </c>
      <c r="F82" s="66" t="s">
        <v>61</v>
      </c>
    </row>
    <row r="83" spans="1:6" ht="15.75" x14ac:dyDescent="0.25">
      <c r="A83" s="5">
        <v>82</v>
      </c>
      <c r="B83" s="65">
        <v>10989</v>
      </c>
      <c r="E83" s="66" t="s">
        <v>57</v>
      </c>
      <c r="F83" s="66" t="s">
        <v>61</v>
      </c>
    </row>
    <row r="84" spans="1:6" ht="15.75" x14ac:dyDescent="0.25">
      <c r="A84" s="5">
        <v>83</v>
      </c>
      <c r="B84" s="65">
        <v>10993</v>
      </c>
      <c r="E84" s="66" t="s">
        <v>57</v>
      </c>
      <c r="F84" s="66" t="s">
        <v>61</v>
      </c>
    </row>
    <row r="85" spans="1:6" ht="15.75" x14ac:dyDescent="0.25">
      <c r="A85" s="5">
        <v>84</v>
      </c>
      <c r="B85" s="65">
        <v>10997</v>
      </c>
      <c r="E85" s="66" t="s">
        <v>57</v>
      </c>
      <c r="F85" s="66" t="s">
        <v>61</v>
      </c>
    </row>
    <row r="86" spans="1:6" ht="15.75" x14ac:dyDescent="0.25">
      <c r="A86" s="5">
        <v>85</v>
      </c>
      <c r="B86" s="65">
        <v>11001</v>
      </c>
      <c r="E86" s="66" t="s">
        <v>57</v>
      </c>
      <c r="F86" s="66" t="s">
        <v>61</v>
      </c>
    </row>
    <row r="87" spans="1:6" ht="15.75" x14ac:dyDescent="0.25">
      <c r="A87" s="5">
        <v>86</v>
      </c>
      <c r="B87" s="65">
        <v>11005</v>
      </c>
      <c r="E87" s="66" t="s">
        <v>57</v>
      </c>
      <c r="F87" s="66" t="s">
        <v>61</v>
      </c>
    </row>
    <row r="88" spans="1:6" ht="15.75" x14ac:dyDescent="0.25">
      <c r="A88" s="5">
        <v>87</v>
      </c>
      <c r="B88" s="65">
        <v>11009</v>
      </c>
      <c r="E88" s="66" t="s">
        <v>57</v>
      </c>
      <c r="F88" s="66" t="s">
        <v>61</v>
      </c>
    </row>
    <row r="89" spans="1:6" ht="15.75" x14ac:dyDescent="0.25">
      <c r="A89" s="5">
        <v>88</v>
      </c>
      <c r="B89" s="65">
        <v>11013</v>
      </c>
      <c r="E89" s="66" t="s">
        <v>57</v>
      </c>
      <c r="F89" s="66" t="s">
        <v>61</v>
      </c>
    </row>
    <row r="90" spans="1:6" ht="15.75" x14ac:dyDescent="0.25">
      <c r="A90" s="5">
        <v>89</v>
      </c>
      <c r="B90" s="65">
        <v>11017</v>
      </c>
      <c r="E90" s="66" t="s">
        <v>57</v>
      </c>
      <c r="F90" s="66" t="s">
        <v>61</v>
      </c>
    </row>
    <row r="91" spans="1:6" ht="15.75" x14ac:dyDescent="0.25">
      <c r="A91" s="5">
        <v>90</v>
      </c>
      <c r="B91" s="65">
        <v>11021</v>
      </c>
      <c r="E91" s="66" t="s">
        <v>57</v>
      </c>
      <c r="F91" s="66" t="s">
        <v>61</v>
      </c>
    </row>
    <row r="92" spans="1:6" ht="15.75" x14ac:dyDescent="0.25">
      <c r="A92" s="5">
        <v>91</v>
      </c>
      <c r="B92" s="65">
        <v>11029</v>
      </c>
      <c r="E92" s="66" t="s">
        <v>57</v>
      </c>
      <c r="F92" s="66" t="s">
        <v>61</v>
      </c>
    </row>
    <row r="93" spans="1:6" ht="15.75" x14ac:dyDescent="0.25">
      <c r="A93" s="5">
        <v>92</v>
      </c>
      <c r="B93" s="65">
        <v>11033</v>
      </c>
      <c r="E93" s="66" t="s">
        <v>57</v>
      </c>
      <c r="F93" s="66" t="s">
        <v>61</v>
      </c>
    </row>
    <row r="94" spans="1:6" ht="15.75" x14ac:dyDescent="0.25">
      <c r="A94" s="5">
        <v>93</v>
      </c>
      <c r="B94" s="65">
        <v>11037</v>
      </c>
      <c r="E94" s="66" t="s">
        <v>57</v>
      </c>
      <c r="F94" s="66" t="s">
        <v>61</v>
      </c>
    </row>
    <row r="95" spans="1:6" ht="15.75" x14ac:dyDescent="0.25">
      <c r="A95" s="5">
        <v>94</v>
      </c>
      <c r="B95" s="65">
        <v>11085</v>
      </c>
      <c r="E95" s="66" t="s">
        <v>57</v>
      </c>
      <c r="F95" s="66" t="s">
        <v>61</v>
      </c>
    </row>
    <row r="96" spans="1:6" x14ac:dyDescent="0.25">
      <c r="A96" s="5">
        <v>95</v>
      </c>
      <c r="B96" s="69">
        <v>10406</v>
      </c>
      <c r="E96" s="74" t="s">
        <v>15</v>
      </c>
      <c r="F96" s="74" t="s">
        <v>62</v>
      </c>
    </row>
    <row r="97" spans="1:6" x14ac:dyDescent="0.25">
      <c r="A97" s="5">
        <v>96</v>
      </c>
      <c r="B97" s="69">
        <v>10405</v>
      </c>
      <c r="E97" s="74" t="s">
        <v>15</v>
      </c>
      <c r="F97" s="74" t="s">
        <v>62</v>
      </c>
    </row>
    <row r="98" spans="1:6" x14ac:dyDescent="0.25">
      <c r="A98" s="5">
        <v>97</v>
      </c>
      <c r="B98" s="69">
        <v>10407</v>
      </c>
      <c r="E98" s="74" t="s">
        <v>15</v>
      </c>
      <c r="F98" s="74" t="s">
        <v>63</v>
      </c>
    </row>
    <row r="99" spans="1:6" x14ac:dyDescent="0.25">
      <c r="A99" s="5">
        <v>98</v>
      </c>
      <c r="B99" s="69">
        <v>10708</v>
      </c>
      <c r="E99" s="74" t="s">
        <v>15</v>
      </c>
      <c r="F99" s="74" t="s">
        <v>63</v>
      </c>
    </row>
    <row r="100" spans="1:6" x14ac:dyDescent="0.25">
      <c r="A100" s="5">
        <v>99</v>
      </c>
      <c r="B100" s="69">
        <v>10707</v>
      </c>
      <c r="E100" s="74" t="s">
        <v>15</v>
      </c>
      <c r="F100" s="74" t="s">
        <v>63</v>
      </c>
    </row>
  </sheetData>
  <sortState xmlns:xlrd2="http://schemas.microsoft.com/office/spreadsheetml/2017/richdata2" ref="A2:F40">
    <sortCondition ref="B2:B40"/>
    <sortCondition ref="D2:D40"/>
  </sortState>
  <phoneticPr fontId="12" type="noConversion"/>
  <hyperlinks>
    <hyperlink ref="G17" r:id="rId1" xr:uid="{C37B3E8D-BC22-4731-AD32-950638076550}"/>
    <hyperlink ref="G32" r:id="rId2" xr:uid="{5EF929B8-0F1D-4A5E-8C61-E0BF90F261BD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3561-94C3-42D0-9606-C2F600C252FD}">
  <dimension ref="A1:U34"/>
  <sheetViews>
    <sheetView zoomScale="80" zoomScaleNormal="80" workbookViewId="0">
      <pane xSplit="1" ySplit="5" topLeftCell="B20" activePane="bottomRight" state="frozen"/>
      <selection pane="topRight" activeCell="B1" sqref="B1"/>
      <selection pane="bottomLeft" activeCell="A6" sqref="A6"/>
      <selection pane="bottomRight" activeCell="N34" sqref="N34"/>
    </sheetView>
  </sheetViews>
  <sheetFormatPr baseColWidth="10" defaultRowHeight="15" x14ac:dyDescent="0.25"/>
  <cols>
    <col min="1" max="1" width="7.7109375" customWidth="1"/>
    <col min="2" max="2" width="32.42578125" style="55" customWidth="1"/>
    <col min="3" max="3" width="8.85546875" style="1" customWidth="1"/>
    <col min="4" max="4" width="11.28515625" customWidth="1"/>
    <col min="5" max="5" width="9.42578125" customWidth="1"/>
    <col min="6" max="6" width="14.42578125" bestFit="1" customWidth="1"/>
    <col min="7" max="9" width="12.7109375" bestFit="1" customWidth="1"/>
    <col min="10" max="11" width="12.28515625" bestFit="1" customWidth="1"/>
    <col min="12" max="12" width="3.7109375" customWidth="1"/>
    <col min="19" max="19" width="3.42578125" customWidth="1"/>
    <col min="20" max="20" width="14.140625" customWidth="1"/>
  </cols>
  <sheetData>
    <row r="1" spans="1:21" x14ac:dyDescent="0.25">
      <c r="N1" s="59" t="s">
        <v>33</v>
      </c>
      <c r="O1" s="8"/>
    </row>
    <row r="2" spans="1:21" x14ac:dyDescent="0.25">
      <c r="N2" s="60" t="s">
        <v>34</v>
      </c>
      <c r="O2" s="9">
        <v>45</v>
      </c>
      <c r="P2" s="70"/>
    </row>
    <row r="3" spans="1:21" x14ac:dyDescent="0.25">
      <c r="N3" s="60" t="s">
        <v>28</v>
      </c>
      <c r="O3" s="10">
        <f>+(O2/1000)*U5</f>
        <v>1.077</v>
      </c>
    </row>
    <row r="4" spans="1:21" x14ac:dyDescent="0.25">
      <c r="F4" s="51" t="s">
        <v>51</v>
      </c>
      <c r="G4" s="43">
        <v>472.61</v>
      </c>
      <c r="H4" s="43">
        <v>482.03</v>
      </c>
      <c r="I4" s="43">
        <v>494.72</v>
      </c>
      <c r="J4" s="43">
        <v>0</v>
      </c>
      <c r="K4" s="43">
        <v>0</v>
      </c>
      <c r="L4" s="26"/>
    </row>
    <row r="5" spans="1:21" ht="40.5" customHeight="1" x14ac:dyDescent="0.3">
      <c r="B5" s="44" t="s">
        <v>52</v>
      </c>
      <c r="C5" s="52" t="s">
        <v>37</v>
      </c>
      <c r="D5" s="52" t="s">
        <v>39</v>
      </c>
      <c r="E5" s="53" t="s">
        <v>40</v>
      </c>
      <c r="F5" s="53" t="s">
        <v>54</v>
      </c>
      <c r="G5" s="15" t="s">
        <v>41</v>
      </c>
      <c r="H5" s="15" t="s">
        <v>42</v>
      </c>
      <c r="I5" s="15" t="s">
        <v>43</v>
      </c>
      <c r="J5" s="15" t="s">
        <v>44</v>
      </c>
      <c r="K5" s="15" t="s">
        <v>45</v>
      </c>
      <c r="L5" s="27"/>
      <c r="T5" s="17" t="s">
        <v>46</v>
      </c>
      <c r="U5" s="75">
        <f>24-U7</f>
        <v>23.933333333333334</v>
      </c>
    </row>
    <row r="6" spans="1:21" ht="18.75" x14ac:dyDescent="0.3">
      <c r="A6" s="78"/>
      <c r="B6" s="34" t="s">
        <v>59</v>
      </c>
      <c r="C6" s="21">
        <v>1</v>
      </c>
      <c r="D6" s="45">
        <f>+N7+P7+R7+$O$3</f>
        <v>2.7793953333333334</v>
      </c>
      <c r="E6" s="45">
        <f>+D6*30</f>
        <v>83.381860000000003</v>
      </c>
      <c r="F6" s="46">
        <f>(+D6*182.5)/2</f>
        <v>253.61982416666669</v>
      </c>
      <c r="G6" s="29">
        <f>+$E$6*G4</f>
        <v>39407.100854600001</v>
      </c>
      <c r="H6" s="29">
        <f t="shared" ref="H6" si="0">+$E$6*H4</f>
        <v>40192.557975800002</v>
      </c>
      <c r="I6" s="29">
        <f>+$E$6*I4</f>
        <v>41250.673779200006</v>
      </c>
      <c r="J6" s="29">
        <f t="shared" ref="J6:K6" si="1">+$E$6*J4</f>
        <v>0</v>
      </c>
      <c r="K6" s="29">
        <f t="shared" si="1"/>
        <v>0</v>
      </c>
      <c r="M6" s="12" t="s">
        <v>34</v>
      </c>
      <c r="N6" s="13">
        <v>69.69</v>
      </c>
      <c r="O6" s="12" t="s">
        <v>38</v>
      </c>
      <c r="P6" s="13">
        <v>2.87</v>
      </c>
      <c r="Q6" s="12" t="s">
        <v>30</v>
      </c>
      <c r="R6" s="13">
        <v>0.62</v>
      </c>
      <c r="T6" s="17" t="s">
        <v>47</v>
      </c>
      <c r="U6" s="16">
        <v>12</v>
      </c>
    </row>
    <row r="7" spans="1:21" ht="18.75" x14ac:dyDescent="0.3">
      <c r="A7" s="79"/>
      <c r="B7" s="34"/>
      <c r="C7" s="35">
        <f>+COUNTIF('#equipos'!$F$2:$F$100,Costos!B6)</f>
        <v>4</v>
      </c>
      <c r="D7" s="45">
        <f>+D6*$C$7</f>
        <v>11.117581333333334</v>
      </c>
      <c r="E7" s="45">
        <f t="shared" ref="E7:I7" si="2">+E6*$C$7</f>
        <v>333.52744000000001</v>
      </c>
      <c r="F7" s="46">
        <f>+F6*$C$7</f>
        <v>1014.4792966666668</v>
      </c>
      <c r="G7" s="28">
        <f t="shared" si="2"/>
        <v>157628.4034184</v>
      </c>
      <c r="H7" s="28">
        <f t="shared" si="2"/>
        <v>160770.23190320001</v>
      </c>
      <c r="I7" s="28">
        <f t="shared" si="2"/>
        <v>165002.69511680002</v>
      </c>
      <c r="J7" s="28">
        <f t="shared" ref="J7:K7" si="3">+J6*$C$7</f>
        <v>0</v>
      </c>
      <c r="K7" s="28">
        <f t="shared" si="3"/>
        <v>0</v>
      </c>
      <c r="M7" s="12" t="s">
        <v>28</v>
      </c>
      <c r="N7" s="25">
        <f>+(N6/1000)*$U$5</f>
        <v>1.6679140000000001</v>
      </c>
      <c r="O7" s="12" t="s">
        <v>31</v>
      </c>
      <c r="P7" s="25">
        <f>+(P6/1000)*$U$6</f>
        <v>3.4439999999999998E-2</v>
      </c>
      <c r="Q7" s="12" t="s">
        <v>32</v>
      </c>
      <c r="R7" s="25">
        <f>+(R6/1000)*$U$7</f>
        <v>4.1333333333333333E-5</v>
      </c>
      <c r="T7" s="17" t="s">
        <v>48</v>
      </c>
      <c r="U7" s="75">
        <f>2/30</f>
        <v>6.6666666666666666E-2</v>
      </c>
    </row>
    <row r="8" spans="1:21" x14ac:dyDescent="0.25">
      <c r="B8" s="34"/>
      <c r="C8" s="21"/>
      <c r="D8" s="18"/>
      <c r="E8" s="54"/>
      <c r="F8" s="18"/>
      <c r="G8" s="18"/>
      <c r="H8" s="18"/>
      <c r="I8" s="18"/>
      <c r="J8" s="18"/>
      <c r="K8" s="18"/>
    </row>
    <row r="9" spans="1:21" x14ac:dyDescent="0.25">
      <c r="B9" s="34" t="s">
        <v>60</v>
      </c>
      <c r="C9" s="21">
        <v>1</v>
      </c>
      <c r="D9" s="45">
        <f>+N10+P10+R10+$O$3</f>
        <v>2.5121000000000002</v>
      </c>
      <c r="E9" s="47">
        <f>+D9*30</f>
        <v>75.363</v>
      </c>
      <c r="F9" s="46">
        <f>(+D9*182.5)/2</f>
        <v>229.22912500000001</v>
      </c>
      <c r="G9" s="29">
        <f>+$E$6*E9</f>
        <v>6283.9071151799999</v>
      </c>
      <c r="H9" s="29">
        <f>+$E$6*H4</f>
        <v>40192.557975800002</v>
      </c>
      <c r="I9" s="29">
        <f>+$E$6*I4</f>
        <v>41250.673779200006</v>
      </c>
      <c r="J9" s="29">
        <f t="shared" ref="J9:K9" si="4">+$E$6*J7</f>
        <v>0</v>
      </c>
      <c r="K9" s="29">
        <f t="shared" si="4"/>
        <v>0</v>
      </c>
      <c r="M9" s="12" t="s">
        <v>34</v>
      </c>
      <c r="N9" s="19">
        <v>58.4</v>
      </c>
      <c r="O9" s="12" t="s">
        <v>38</v>
      </c>
      <c r="P9" s="21">
        <v>3.11</v>
      </c>
      <c r="Q9" s="12" t="s">
        <v>30</v>
      </c>
      <c r="R9" s="19">
        <v>1.1000000000000001</v>
      </c>
    </row>
    <row r="10" spans="1:21" x14ac:dyDescent="0.25">
      <c r="B10" s="34"/>
      <c r="C10" s="35">
        <f>+COUNTIF('#equipos'!$F$2:$F$100,Costos!B9)</f>
        <v>8</v>
      </c>
      <c r="D10" s="45">
        <f t="shared" ref="D10:F10" si="5">+D9*$C$10</f>
        <v>20.096800000000002</v>
      </c>
      <c r="E10" s="47">
        <f t="shared" si="5"/>
        <v>602.904</v>
      </c>
      <c r="F10" s="46">
        <f t="shared" si="5"/>
        <v>1833.8330000000001</v>
      </c>
      <c r="G10" s="28">
        <f t="shared" ref="G10:K10" si="6">+G9*$C$7</f>
        <v>25135.62846072</v>
      </c>
      <c r="H10" s="28">
        <f t="shared" si="6"/>
        <v>160770.23190320001</v>
      </c>
      <c r="I10" s="28">
        <f t="shared" si="6"/>
        <v>165002.69511680002</v>
      </c>
      <c r="J10" s="28">
        <f t="shared" si="6"/>
        <v>0</v>
      </c>
      <c r="K10" s="28">
        <f t="shared" si="6"/>
        <v>0</v>
      </c>
      <c r="M10" s="12" t="s">
        <v>28</v>
      </c>
      <c r="N10" s="13">
        <f>+(N9/1000)*$U$5</f>
        <v>1.3977066666666667</v>
      </c>
      <c r="O10" s="12" t="s">
        <v>31</v>
      </c>
      <c r="P10" s="25">
        <f>+(P9/1000)*$U$6</f>
        <v>3.7319999999999999E-2</v>
      </c>
      <c r="Q10" s="12" t="s">
        <v>32</v>
      </c>
      <c r="R10" s="32">
        <f>+(R9/1000)*$U$7</f>
        <v>7.3333333333333331E-5</v>
      </c>
      <c r="T10" s="58"/>
    </row>
    <row r="11" spans="1:21" x14ac:dyDescent="0.25">
      <c r="B11" s="34"/>
      <c r="C11" s="35"/>
      <c r="D11" s="18"/>
      <c r="E11" s="54"/>
      <c r="F11" s="18"/>
      <c r="G11" s="18"/>
      <c r="H11" s="18"/>
      <c r="I11" s="18"/>
      <c r="J11" s="18"/>
      <c r="K11" s="18"/>
    </row>
    <row r="12" spans="1:21" x14ac:dyDescent="0.25">
      <c r="A12" s="78"/>
      <c r="B12" s="34" t="s">
        <v>13</v>
      </c>
      <c r="C12" s="21">
        <v>1</v>
      </c>
      <c r="D12" s="45">
        <f>+N13+P13+R13+$O$3</f>
        <v>2.327280393333333</v>
      </c>
      <c r="E12" s="47">
        <f>+D12*30</f>
        <v>69.818411799999993</v>
      </c>
      <c r="F12" s="46">
        <f>(+D12*182.5)/2</f>
        <v>212.36433589166663</v>
      </c>
      <c r="G12" s="28">
        <f>+$E$12*G4</f>
        <v>32996.879600797998</v>
      </c>
      <c r="H12" s="28">
        <f>+$E$12*H4</f>
        <v>33654.569039953996</v>
      </c>
      <c r="I12" s="28">
        <f>+$E$12*I4</f>
        <v>34540.564685696001</v>
      </c>
      <c r="J12" s="28">
        <f>+$E$12*J4</f>
        <v>0</v>
      </c>
      <c r="K12" s="28">
        <f>+$E$12*K4</f>
        <v>0</v>
      </c>
      <c r="M12" s="12" t="s">
        <v>34</v>
      </c>
      <c r="N12" s="20">
        <v>50.7639</v>
      </c>
      <c r="O12" s="12" t="s">
        <v>38</v>
      </c>
      <c r="P12" s="20">
        <v>2.9392</v>
      </c>
      <c r="Q12" s="12" t="s">
        <v>30</v>
      </c>
      <c r="R12" s="19">
        <v>0.90980000000000005</v>
      </c>
    </row>
    <row r="13" spans="1:21" x14ac:dyDescent="0.25">
      <c r="A13" s="79"/>
      <c r="B13" s="34"/>
      <c r="C13" s="35">
        <f>+COUNTIF('#equipos'!$F$2:$F$100,Costos!B12)</f>
        <v>1</v>
      </c>
      <c r="D13" s="45">
        <f t="shared" ref="D13:I13" si="7">+D12*$C$13</f>
        <v>2.327280393333333</v>
      </c>
      <c r="E13" s="47">
        <f t="shared" si="7"/>
        <v>69.818411799999993</v>
      </c>
      <c r="F13" s="46">
        <f t="shared" si="7"/>
        <v>212.36433589166663</v>
      </c>
      <c r="G13" s="28">
        <f>+G12*$C$13</f>
        <v>32996.879600797998</v>
      </c>
      <c r="H13" s="28">
        <f t="shared" si="7"/>
        <v>33654.569039953996</v>
      </c>
      <c r="I13" s="28">
        <f t="shared" si="7"/>
        <v>34540.564685696001</v>
      </c>
      <c r="J13" s="28">
        <f t="shared" ref="J13:K13" si="8">+J12*$C$13</f>
        <v>0</v>
      </c>
      <c r="K13" s="28">
        <f t="shared" si="8"/>
        <v>0</v>
      </c>
      <c r="M13" s="12" t="s">
        <v>28</v>
      </c>
      <c r="N13" s="13">
        <f>+(N12/1000)*$U$5</f>
        <v>1.21494934</v>
      </c>
      <c r="O13" s="12" t="s">
        <v>31</v>
      </c>
      <c r="P13" s="25">
        <f>+(P12/1000)*$U$6</f>
        <v>3.52704E-2</v>
      </c>
      <c r="Q13" s="12" t="s">
        <v>32</v>
      </c>
      <c r="R13" s="32">
        <f>+(R12/1000)*$U$7</f>
        <v>6.0653333333333338E-5</v>
      </c>
    </row>
    <row r="14" spans="1:21" x14ac:dyDescent="0.25">
      <c r="B14" s="34"/>
      <c r="C14" s="21"/>
      <c r="D14" s="18"/>
      <c r="E14" s="15"/>
      <c r="F14" s="18"/>
      <c r="G14" s="18"/>
      <c r="H14" s="18"/>
      <c r="I14" s="18"/>
      <c r="J14" s="18"/>
      <c r="K14" s="18"/>
    </row>
    <row r="15" spans="1:21" x14ac:dyDescent="0.25">
      <c r="B15" s="34" t="s">
        <v>20</v>
      </c>
      <c r="C15" s="21">
        <v>1</v>
      </c>
      <c r="D15" s="45">
        <f>+N16+P16+R16+$O$3</f>
        <v>1.6986486666666667</v>
      </c>
      <c r="E15" s="47">
        <f>+D15*30</f>
        <v>50.95946</v>
      </c>
      <c r="F15" s="46">
        <f>(+D15*182.5)/2</f>
        <v>155.00169083333333</v>
      </c>
      <c r="G15" s="29">
        <f>+$E$15*$G$4</f>
        <v>24083.950390599999</v>
      </c>
      <c r="H15" s="29">
        <f>+$E$15*$H$4</f>
        <v>24563.988503799999</v>
      </c>
      <c r="I15" s="29">
        <f>+$E$15*$I$4</f>
        <v>25210.664051200001</v>
      </c>
      <c r="J15" s="29">
        <f>+$E$15*$J$4</f>
        <v>0</v>
      </c>
      <c r="K15" s="29">
        <f>+$E$15*$K$4</f>
        <v>0</v>
      </c>
      <c r="M15" s="7" t="s">
        <v>27</v>
      </c>
      <c r="N15" s="24">
        <v>25.37</v>
      </c>
      <c r="O15" s="7" t="s">
        <v>29</v>
      </c>
      <c r="P15" s="24">
        <v>1.2</v>
      </c>
      <c r="Q15" s="7" t="s">
        <v>30</v>
      </c>
      <c r="R15" s="24">
        <v>0.9</v>
      </c>
    </row>
    <row r="16" spans="1:21" x14ac:dyDescent="0.25">
      <c r="B16" s="34"/>
      <c r="C16" s="35">
        <f>+COUNTIF('#equipos'!$F$2:$F$100,Costos!B15)</f>
        <v>2</v>
      </c>
      <c r="D16" s="48">
        <f>+D15*C16</f>
        <v>3.3972973333333334</v>
      </c>
      <c r="E16" s="49">
        <f>+E15*C16</f>
        <v>101.91892</v>
      </c>
      <c r="F16" s="50">
        <f>+F15*C16</f>
        <v>310.00338166666666</v>
      </c>
      <c r="G16" s="33">
        <f>+G15*C16</f>
        <v>48167.900781199998</v>
      </c>
      <c r="H16" s="33">
        <f>+H15*C16</f>
        <v>49127.977007599999</v>
      </c>
      <c r="I16" s="33">
        <f>+I15*$C$16</f>
        <v>50421.328102400003</v>
      </c>
      <c r="J16" s="33">
        <f t="shared" ref="J16:K16" si="9">+J15*$C$16</f>
        <v>0</v>
      </c>
      <c r="K16" s="33">
        <f t="shared" si="9"/>
        <v>0</v>
      </c>
      <c r="M16" s="7" t="s">
        <v>28</v>
      </c>
      <c r="N16" s="24">
        <f>+(N15/1000)*$U$5</f>
        <v>0.60718866666666671</v>
      </c>
      <c r="O16" s="7" t="s">
        <v>31</v>
      </c>
      <c r="P16" s="24">
        <f>+(P15/1000)*$U$6</f>
        <v>1.44E-2</v>
      </c>
      <c r="Q16" s="7" t="s">
        <v>32</v>
      </c>
      <c r="R16" s="24">
        <f>+(R15/1000)*$U$7</f>
        <v>5.9999999999999995E-5</v>
      </c>
    </row>
    <row r="17" spans="2:18" x14ac:dyDescent="0.25">
      <c r="B17" s="34"/>
      <c r="C17" s="21"/>
      <c r="D17" s="18"/>
      <c r="E17" s="18"/>
      <c r="F17" s="18"/>
      <c r="G17" s="36"/>
      <c r="H17" s="36"/>
      <c r="I17" s="36"/>
      <c r="J17" s="18"/>
      <c r="K17" s="18"/>
    </row>
    <row r="18" spans="2:18" x14ac:dyDescent="0.25">
      <c r="B18" s="34" t="s">
        <v>19</v>
      </c>
      <c r="C18" s="21">
        <v>1</v>
      </c>
      <c r="D18" s="45">
        <f>+N19+P19+R19+O3</f>
        <v>1.0827679333333333</v>
      </c>
      <c r="E18" s="47">
        <f>+D18*30</f>
        <v>32.483038000000001</v>
      </c>
      <c r="F18" s="46">
        <f>(+D18*182.5)/2</f>
        <v>98.80257391666666</v>
      </c>
      <c r="G18" s="29">
        <f>+$E$18*$G$4</f>
        <v>15351.80858918</v>
      </c>
      <c r="H18" s="29">
        <f>+$E$18*$H$4</f>
        <v>15657.79880714</v>
      </c>
      <c r="I18" s="29">
        <f>+$E$18*$I$4</f>
        <v>16070.008559360002</v>
      </c>
      <c r="J18" s="29">
        <f>+$E$18*$J$4</f>
        <v>0</v>
      </c>
      <c r="K18" s="29">
        <f>+$E$18*$K$4</f>
        <v>0</v>
      </c>
      <c r="M18" s="7" t="s">
        <v>27</v>
      </c>
      <c r="N18" s="24">
        <v>0.24099999999999999</v>
      </c>
      <c r="O18" s="7" t="s">
        <v>29</v>
      </c>
      <c r="P18" s="24">
        <v>0</v>
      </c>
      <c r="Q18" s="7" t="s">
        <v>30</v>
      </c>
      <c r="R18" s="24">
        <v>0</v>
      </c>
    </row>
    <row r="19" spans="2:18" x14ac:dyDescent="0.25">
      <c r="B19" s="34"/>
      <c r="C19" s="35">
        <f>+COUNTIF('#equipos'!$F$2:$F$100,Costos!B18)</f>
        <v>9</v>
      </c>
      <c r="D19" s="48">
        <f>+D18*C19</f>
        <v>9.7449113999999994</v>
      </c>
      <c r="E19" s="49">
        <f>+E18*C19</f>
        <v>292.34734200000003</v>
      </c>
      <c r="F19" s="50">
        <f>+F18*C19</f>
        <v>889.22316524999997</v>
      </c>
      <c r="G19" s="33">
        <f>+G18*C19</f>
        <v>138166.27730262</v>
      </c>
      <c r="H19" s="33">
        <f>+H18*C19</f>
        <v>140920.18926426</v>
      </c>
      <c r="I19" s="33">
        <f>+I18*$C$19</f>
        <v>144630.07703424001</v>
      </c>
      <c r="J19" s="33">
        <f t="shared" ref="J19:K19" si="10">+J18*$C$19</f>
        <v>0</v>
      </c>
      <c r="K19" s="33">
        <f t="shared" si="10"/>
        <v>0</v>
      </c>
      <c r="M19" s="7" t="s">
        <v>28</v>
      </c>
      <c r="N19" s="24">
        <f>+(N18/1000)*$U$5</f>
        <v>5.7679333333333334E-3</v>
      </c>
      <c r="O19" s="7" t="s">
        <v>31</v>
      </c>
      <c r="P19" s="24">
        <f>+(P18/1000)*$U$6</f>
        <v>0</v>
      </c>
      <c r="Q19" s="7" t="s">
        <v>32</v>
      </c>
      <c r="R19" s="24">
        <f>+(R18/1000)*$U$7</f>
        <v>0</v>
      </c>
    </row>
    <row r="20" spans="2:18" x14ac:dyDescent="0.25">
      <c r="B20" s="34"/>
      <c r="C20" s="21"/>
      <c r="D20" s="18"/>
      <c r="E20" s="18"/>
      <c r="F20" s="18"/>
      <c r="G20" s="36"/>
      <c r="H20" s="36"/>
      <c r="I20" s="36"/>
      <c r="J20" s="36"/>
      <c r="K20" s="36"/>
    </row>
    <row r="21" spans="2:18" x14ac:dyDescent="0.25">
      <c r="B21" s="34" t="s">
        <v>63</v>
      </c>
      <c r="C21" s="21">
        <v>1</v>
      </c>
      <c r="D21" s="45">
        <f>+N22+P22+R22+O3</f>
        <v>1.9307633333333332</v>
      </c>
      <c r="E21" s="47">
        <f>+D21*30</f>
        <v>57.922899999999998</v>
      </c>
      <c r="F21" s="46">
        <f>(+D21*182.5)/2</f>
        <v>176.18215416666666</v>
      </c>
      <c r="G21" s="29">
        <f>+$E$21*$G$4</f>
        <v>27374.941769000001</v>
      </c>
      <c r="H21" s="29">
        <f>+$E$21*$H$4</f>
        <v>27920.575486999998</v>
      </c>
      <c r="I21" s="29">
        <f>+$E$21*$I$4</f>
        <v>28655.617087999999</v>
      </c>
      <c r="J21" s="29">
        <f>+$E$21*$J$4</f>
        <v>0</v>
      </c>
      <c r="K21" s="29">
        <f>+$E$21*$K$4</f>
        <v>0</v>
      </c>
      <c r="M21" s="7" t="s">
        <v>27</v>
      </c>
      <c r="N21" s="24">
        <v>35.19</v>
      </c>
      <c r="O21" s="7" t="s">
        <v>29</v>
      </c>
      <c r="P21" s="24">
        <v>0.96</v>
      </c>
      <c r="Q21" s="7" t="s">
        <v>30</v>
      </c>
      <c r="R21" s="24">
        <v>0.44</v>
      </c>
    </row>
    <row r="22" spans="2:18" x14ac:dyDescent="0.25">
      <c r="B22" s="34"/>
      <c r="C22" s="35">
        <f>+COUNTIF('#equipos'!$F$2:$F$100,Costos!B21)</f>
        <v>3</v>
      </c>
      <c r="D22" s="48">
        <f>+D21*C22</f>
        <v>5.7922899999999995</v>
      </c>
      <c r="E22" s="49">
        <f>+E21*C22</f>
        <v>173.7687</v>
      </c>
      <c r="F22" s="50">
        <f>+F21*C22</f>
        <v>528.54646249999996</v>
      </c>
      <c r="G22" s="33">
        <f>+G21*C22</f>
        <v>82124.825307000006</v>
      </c>
      <c r="H22" s="33">
        <f>+H21*C22</f>
        <v>83761.726460999998</v>
      </c>
      <c r="I22" s="33">
        <f>+I21*$C$22</f>
        <v>85966.851263999997</v>
      </c>
      <c r="J22" s="33">
        <f t="shared" ref="J22:K22" si="11">+J21*$C$22</f>
        <v>0</v>
      </c>
      <c r="K22" s="33">
        <f t="shared" si="11"/>
        <v>0</v>
      </c>
      <c r="M22" s="7" t="s">
        <v>28</v>
      </c>
      <c r="N22" s="24">
        <f>+(N21/1000)*$U$5</f>
        <v>0.84221400000000002</v>
      </c>
      <c r="O22" s="7" t="s">
        <v>31</v>
      </c>
      <c r="P22" s="24">
        <f>+(P21/1000)*$U$6</f>
        <v>1.1519999999999999E-2</v>
      </c>
      <c r="Q22" s="7" t="s">
        <v>32</v>
      </c>
      <c r="R22" s="24">
        <f>+(R21/1000)*$U$7</f>
        <v>2.9333333333333333E-5</v>
      </c>
    </row>
    <row r="23" spans="2:18" x14ac:dyDescent="0.25">
      <c r="B23" s="34"/>
      <c r="C23" s="21"/>
      <c r="D23" s="18"/>
      <c r="E23" s="18"/>
      <c r="F23" s="18"/>
      <c r="G23" s="18"/>
      <c r="H23" s="18"/>
      <c r="I23" s="18"/>
      <c r="J23" s="18"/>
      <c r="K23" s="18"/>
    </row>
    <row r="24" spans="2:18" x14ac:dyDescent="0.25">
      <c r="B24" s="34" t="s">
        <v>21</v>
      </c>
      <c r="C24" s="21">
        <v>1</v>
      </c>
      <c r="D24" s="45">
        <f>+N25+P25+R25+$O$3</f>
        <v>1.7129552000000001</v>
      </c>
      <c r="E24" s="47">
        <f>+D24*30</f>
        <v>51.388656000000005</v>
      </c>
      <c r="F24" s="46">
        <f>(+D24*182.5)/2</f>
        <v>156.30716200000001</v>
      </c>
      <c r="G24" s="29">
        <f>+$E$24*$G$4</f>
        <v>24286.792712160004</v>
      </c>
      <c r="H24" s="29">
        <f>+$E$24*$H$4</f>
        <v>24770.87385168</v>
      </c>
      <c r="I24" s="29">
        <f>+$E$24*$I$4</f>
        <v>25422.995896320004</v>
      </c>
      <c r="J24" s="29">
        <f>+$E$24*$J$4</f>
        <v>0</v>
      </c>
      <c r="K24" s="29">
        <f>+$E$24*$K$4</f>
        <v>0</v>
      </c>
      <c r="M24" s="7" t="s">
        <v>27</v>
      </c>
      <c r="N24" s="24">
        <v>25.776</v>
      </c>
      <c r="O24" s="7" t="s">
        <v>29</v>
      </c>
      <c r="P24" s="24">
        <v>1.5840000000000001</v>
      </c>
      <c r="Q24" s="7" t="s">
        <v>30</v>
      </c>
      <c r="R24" s="24">
        <v>0.624</v>
      </c>
    </row>
    <row r="25" spans="2:18" x14ac:dyDescent="0.25">
      <c r="B25" s="34"/>
      <c r="C25" s="35">
        <f>+COUNTIF('#equipos'!$F$2:$F$100,Costos!B24)</f>
        <v>2</v>
      </c>
      <c r="D25" s="48">
        <f>+D24*C25</f>
        <v>3.4259104000000002</v>
      </c>
      <c r="E25" s="49">
        <f>+E24*C25</f>
        <v>102.77731200000001</v>
      </c>
      <c r="F25" s="50">
        <f>+F24*C25</f>
        <v>312.61432400000001</v>
      </c>
      <c r="G25" s="33">
        <f>+G24*C25</f>
        <v>48573.585424320008</v>
      </c>
      <c r="H25" s="33">
        <f>+H24*C25</f>
        <v>49541.747703360001</v>
      </c>
      <c r="I25" s="33">
        <f>+I24*$C$25</f>
        <v>50845.991792640008</v>
      </c>
      <c r="J25" s="33">
        <f t="shared" ref="J25:K25" si="12">+J24*$C$25</f>
        <v>0</v>
      </c>
      <c r="K25" s="33">
        <f t="shared" si="12"/>
        <v>0</v>
      </c>
      <c r="M25" s="7" t="s">
        <v>28</v>
      </c>
      <c r="N25" s="24">
        <f>+(N24/1000)*$U$5</f>
        <v>0.61690560000000005</v>
      </c>
      <c r="O25" s="7" t="s">
        <v>31</v>
      </c>
      <c r="P25" s="24">
        <f>+(P24/1000)*$U$6</f>
        <v>1.9008000000000001E-2</v>
      </c>
      <c r="Q25" s="7" t="s">
        <v>32</v>
      </c>
      <c r="R25" s="24">
        <f>+(R24/1000)*$U$7</f>
        <v>4.1600000000000002E-5</v>
      </c>
    </row>
    <row r="26" spans="2:18" x14ac:dyDescent="0.25">
      <c r="B26" s="34"/>
      <c r="C26" s="21"/>
      <c r="D26" s="18"/>
      <c r="E26" s="18"/>
      <c r="F26" s="18"/>
      <c r="G26" s="18"/>
      <c r="H26" s="18"/>
      <c r="I26" s="18"/>
      <c r="J26" s="18"/>
      <c r="K26" s="18"/>
    </row>
    <row r="27" spans="2:18" x14ac:dyDescent="0.25">
      <c r="B27" s="34" t="s">
        <v>18</v>
      </c>
      <c r="C27" s="21">
        <v>1</v>
      </c>
      <c r="D27" s="45">
        <f>+N28+P28+R28+$O$3</f>
        <v>1.0803363066666667</v>
      </c>
      <c r="E27" s="47">
        <f>+D27*30</f>
        <v>32.410089200000002</v>
      </c>
      <c r="F27" s="46">
        <f>(+D27*182.5)/2</f>
        <v>98.580687983333334</v>
      </c>
      <c r="G27" s="29">
        <f>+$E$27*$G$4</f>
        <v>15317.332256812002</v>
      </c>
      <c r="H27" s="29">
        <f>+$E$27*$H$4</f>
        <v>15622.635297076</v>
      </c>
      <c r="I27" s="29">
        <f>+$E$27*$I$4</f>
        <v>16033.919329024002</v>
      </c>
      <c r="J27" s="29">
        <f>+$E$27*$J$4</f>
        <v>0</v>
      </c>
      <c r="K27" s="29">
        <f>+$E$27*$K$4</f>
        <v>0</v>
      </c>
      <c r="M27" s="7" t="s">
        <v>27</v>
      </c>
      <c r="N27" s="24">
        <v>0.1394</v>
      </c>
      <c r="O27" s="7" t="s">
        <v>29</v>
      </c>
      <c r="P27" s="24">
        <v>0</v>
      </c>
      <c r="Q27" s="7" t="s">
        <v>30</v>
      </c>
      <c r="R27" s="24">
        <v>0</v>
      </c>
    </row>
    <row r="28" spans="2:18" x14ac:dyDescent="0.25">
      <c r="B28" s="34"/>
      <c r="C28" s="35">
        <f>+COUNTIF('#equipos'!$F$2:$F$100,Costos!B27)</f>
        <v>13</v>
      </c>
      <c r="D28" s="48">
        <f>+D27*C28</f>
        <v>14.044371986666667</v>
      </c>
      <c r="E28" s="49">
        <f>+E27*C28</f>
        <v>421.33115960000003</v>
      </c>
      <c r="F28" s="50">
        <f>+F27*C28</f>
        <v>1281.5489437833332</v>
      </c>
      <c r="G28" s="33">
        <f>+G27*C28</f>
        <v>199125.31933855603</v>
      </c>
      <c r="H28" s="33">
        <f>+H27*C28</f>
        <v>203094.258861988</v>
      </c>
      <c r="I28" s="33">
        <f>+I27*$C$28</f>
        <v>208440.95127731204</v>
      </c>
      <c r="J28" s="33">
        <f t="shared" ref="J28:K28" si="13">+J27*$C$28</f>
        <v>0</v>
      </c>
      <c r="K28" s="33">
        <f t="shared" si="13"/>
        <v>0</v>
      </c>
      <c r="M28" s="7" t="s">
        <v>28</v>
      </c>
      <c r="N28" s="24">
        <f>+(N27/1000)*$U$5</f>
        <v>3.3363066666666666E-3</v>
      </c>
      <c r="O28" s="7" t="s">
        <v>31</v>
      </c>
      <c r="P28" s="24">
        <f>+(P27/1000)*$U$6</f>
        <v>0</v>
      </c>
      <c r="Q28" s="7" t="s">
        <v>32</v>
      </c>
      <c r="R28" s="24">
        <f>+(R27/1000)*$U$7</f>
        <v>0</v>
      </c>
    </row>
    <row r="29" spans="2:18" x14ac:dyDescent="0.25">
      <c r="B29" s="34"/>
      <c r="C29" s="21"/>
      <c r="D29" s="18"/>
      <c r="E29" s="18"/>
      <c r="F29" s="18"/>
      <c r="G29" s="18"/>
      <c r="H29" s="18"/>
      <c r="I29" s="18"/>
      <c r="J29" s="18"/>
      <c r="K29" s="18"/>
    </row>
    <row r="30" spans="2:18" x14ac:dyDescent="0.25">
      <c r="B30" s="34" t="s">
        <v>62</v>
      </c>
      <c r="C30" s="21">
        <v>1</v>
      </c>
      <c r="D30" s="45">
        <f>+N31+P31+R31+$O$3</f>
        <v>1.0899479333333333</v>
      </c>
      <c r="E30" s="47">
        <f>+D30*30</f>
        <v>32.698437999999996</v>
      </c>
      <c r="F30" s="46">
        <f>(+D30*182.5)/2</f>
        <v>99.45774891666666</v>
      </c>
      <c r="G30" s="29">
        <f>+$E$30*$G$4</f>
        <v>15453.608783179998</v>
      </c>
      <c r="H30" s="29">
        <f>+$E$30*$H$4</f>
        <v>15761.628069139997</v>
      </c>
      <c r="I30" s="29">
        <f>+$E$30*$I$4</f>
        <v>16176.57124736</v>
      </c>
      <c r="J30" s="29">
        <f>+$E$30*$J$4</f>
        <v>0</v>
      </c>
      <c r="K30" s="29">
        <f>+$E$30*$K$4</f>
        <v>0</v>
      </c>
      <c r="M30" s="7" t="s">
        <v>27</v>
      </c>
      <c r="N30" s="24">
        <v>0.54100000000000004</v>
      </c>
      <c r="O30" s="7" t="s">
        <v>29</v>
      </c>
      <c r="P30" s="24">
        <v>0</v>
      </c>
      <c r="Q30" s="7" t="s">
        <v>30</v>
      </c>
      <c r="R30" s="24">
        <v>0</v>
      </c>
    </row>
    <row r="31" spans="2:18" x14ac:dyDescent="0.25">
      <c r="B31" s="34"/>
      <c r="C31" s="35">
        <f>+COUNTIF('#equipos'!$F$2:$F$100,Costos!B30)</f>
        <v>2</v>
      </c>
      <c r="D31" s="48">
        <f>+D30*C31</f>
        <v>2.1798958666666666</v>
      </c>
      <c r="E31" s="49">
        <f>+E30*C31</f>
        <v>65.396875999999992</v>
      </c>
      <c r="F31" s="50">
        <f>+F30*C31</f>
        <v>198.91549783333332</v>
      </c>
      <c r="G31" s="33">
        <f>+G30*C31</f>
        <v>30907.217566359996</v>
      </c>
      <c r="H31" s="33">
        <f>+H30*C31</f>
        <v>31523.256138279994</v>
      </c>
      <c r="I31" s="33">
        <f>+I30*$C$31</f>
        <v>32353.142494719999</v>
      </c>
      <c r="J31" s="33">
        <f t="shared" ref="J31:K31" si="14">+J30*$C$31</f>
        <v>0</v>
      </c>
      <c r="K31" s="33">
        <f t="shared" si="14"/>
        <v>0</v>
      </c>
      <c r="M31" s="7" t="s">
        <v>28</v>
      </c>
      <c r="N31" s="24">
        <f>+(N30/1000)*$U$5</f>
        <v>1.2947933333333335E-2</v>
      </c>
      <c r="O31" s="7" t="s">
        <v>31</v>
      </c>
      <c r="P31" s="24">
        <f>+(P30/1000)*$U$6</f>
        <v>0</v>
      </c>
      <c r="Q31" s="7" t="s">
        <v>32</v>
      </c>
      <c r="R31" s="24">
        <f>+(R30/1000)*$U$7</f>
        <v>0</v>
      </c>
    </row>
    <row r="33" spans="2:18" x14ac:dyDescent="0.25">
      <c r="B33" s="34" t="s">
        <v>61</v>
      </c>
      <c r="C33" s="21">
        <v>1</v>
      </c>
      <c r="D33" s="45">
        <f>+N34+P34+R34+$O$3</f>
        <v>1.0797166</v>
      </c>
      <c r="E33" s="47">
        <f>+D33*30</f>
        <v>32.391497999999999</v>
      </c>
      <c r="F33" s="46">
        <f>(+D33*182.5)/2</f>
        <v>98.524139750000003</v>
      </c>
      <c r="G33" s="29">
        <f>+$E$30*$G$4</f>
        <v>15453.608783179998</v>
      </c>
      <c r="H33" s="29">
        <f>+$E$30*$H$4</f>
        <v>15761.628069139997</v>
      </c>
      <c r="I33" s="29">
        <f>+$E$30*$I$4</f>
        <v>16176.57124736</v>
      </c>
      <c r="J33" s="29">
        <f>+$E$30*$J$4</f>
        <v>0</v>
      </c>
      <c r="K33" s="29">
        <f>+$E$30*$K$4</f>
        <v>0</v>
      </c>
      <c r="M33" s="7" t="s">
        <v>27</v>
      </c>
      <c r="N33" s="24">
        <v>0.111</v>
      </c>
      <c r="O33" s="7" t="s">
        <v>29</v>
      </c>
      <c r="P33" s="24">
        <v>5.0000000000000001E-3</v>
      </c>
      <c r="Q33" s="7" t="s">
        <v>30</v>
      </c>
      <c r="R33" s="24">
        <v>0</v>
      </c>
    </row>
    <row r="34" spans="2:18" x14ac:dyDescent="0.25">
      <c r="B34" s="34"/>
      <c r="C34" s="35">
        <f>+COUNTIF('#equipos'!$F$2:$F$100,Costos!B33)</f>
        <v>55</v>
      </c>
      <c r="D34" s="48">
        <f>+D33*C34</f>
        <v>59.384413000000002</v>
      </c>
      <c r="E34" s="49">
        <f>+E33*C34</f>
        <v>1781.5323899999999</v>
      </c>
      <c r="F34" s="50">
        <f>+F33*C34</f>
        <v>5418.8276862500006</v>
      </c>
      <c r="G34" s="33">
        <f>+G33*C34</f>
        <v>849948.48307489988</v>
      </c>
      <c r="H34" s="33">
        <f>+H33*C34</f>
        <v>866889.54380269989</v>
      </c>
      <c r="I34" s="33">
        <f>+I33*C34</f>
        <v>889711.41860480001</v>
      </c>
      <c r="J34" s="33">
        <f t="shared" ref="J34:K34" si="15">+J33*$C$31</f>
        <v>0</v>
      </c>
      <c r="K34" s="33">
        <f t="shared" si="15"/>
        <v>0</v>
      </c>
      <c r="M34" s="12" t="s">
        <v>28</v>
      </c>
      <c r="N34" s="13">
        <f>+(N33/1000)*$U$5</f>
        <v>2.6565999999999998E-3</v>
      </c>
      <c r="O34" s="12" t="s">
        <v>31</v>
      </c>
      <c r="P34" s="24">
        <f>+(P33/1000)*$U$6</f>
        <v>6.0000000000000008E-5</v>
      </c>
      <c r="Q34" s="7" t="s">
        <v>32</v>
      </c>
      <c r="R34" s="24">
        <f>+(R33/1000)*$U$7</f>
        <v>0</v>
      </c>
    </row>
  </sheetData>
  <mergeCells count="2">
    <mergeCell ref="A6:A7"/>
    <mergeCell ref="A12:A1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2E14-D9BD-4269-931C-9E1C99A9874F}">
  <dimension ref="B3:I88"/>
  <sheetViews>
    <sheetView showGridLines="0" tabSelected="1" zoomScale="80" zoomScaleNormal="80" workbookViewId="0">
      <selection activeCell="I20" sqref="I20"/>
    </sheetView>
  </sheetViews>
  <sheetFormatPr baseColWidth="10" defaultRowHeight="15" x14ac:dyDescent="0.25"/>
  <cols>
    <col min="1" max="1" width="2.28515625" customWidth="1"/>
    <col min="2" max="2" width="41.42578125" customWidth="1"/>
    <col min="4" max="4" width="11.140625" bestFit="1" customWidth="1"/>
    <col min="5" max="5" width="14.42578125" customWidth="1"/>
    <col min="6" max="6" width="18.28515625" customWidth="1"/>
    <col min="7" max="7" width="12.85546875" bestFit="1" customWidth="1"/>
    <col min="8" max="8" width="12.7109375" bestFit="1" customWidth="1"/>
    <col min="9" max="9" width="14.28515625" bestFit="1" customWidth="1"/>
  </cols>
  <sheetData>
    <row r="3" spans="2:9" ht="39" x14ac:dyDescent="0.25">
      <c r="B3" s="56" t="s">
        <v>52</v>
      </c>
      <c r="C3" s="61" t="s">
        <v>37</v>
      </c>
      <c r="D3" s="57" t="s">
        <v>58</v>
      </c>
      <c r="E3" s="63" t="s">
        <v>55</v>
      </c>
      <c r="F3" s="63" t="s">
        <v>56</v>
      </c>
      <c r="G3" s="56" t="s">
        <v>41</v>
      </c>
      <c r="H3" s="56" t="s">
        <v>42</v>
      </c>
      <c r="I3" s="56" t="s">
        <v>43</v>
      </c>
    </row>
    <row r="4" spans="2:9" x14ac:dyDescent="0.25">
      <c r="B4" s="18" t="s">
        <v>59</v>
      </c>
      <c r="C4" s="18">
        <f>+COUNTIF('#equipos'!$F$2:$F$100,Consolidado!B4)</f>
        <v>4</v>
      </c>
      <c r="D4" s="37">
        <f>Costos!D7</f>
        <v>11.117581333333334</v>
      </c>
      <c r="E4" s="64">
        <f>Costos!E7</f>
        <v>333.52744000000001</v>
      </c>
      <c r="F4" s="64">
        <f t="shared" ref="F4:F13" si="0">E4*3</f>
        <v>1000.58232</v>
      </c>
      <c r="G4" s="39">
        <f>Costos!G28</f>
        <v>199125.31933855603</v>
      </c>
      <c r="H4" s="39">
        <f>Costos!H28</f>
        <v>203094.258861988</v>
      </c>
      <c r="I4" s="39">
        <f>Costos!I28</f>
        <v>208440.95127731204</v>
      </c>
    </row>
    <row r="5" spans="2:9" x14ac:dyDescent="0.25">
      <c r="B5" s="18" t="s">
        <v>60</v>
      </c>
      <c r="C5" s="18">
        <f>+COUNTIF('#equipos'!$F$2:$F$100,Consolidado!B5)</f>
        <v>8</v>
      </c>
      <c r="D5" s="37">
        <f>Costos!D10</f>
        <v>20.096800000000002</v>
      </c>
      <c r="E5" s="64">
        <f>Costos!E10</f>
        <v>602.904</v>
      </c>
      <c r="F5" s="64">
        <f t="shared" si="0"/>
        <v>1808.712</v>
      </c>
      <c r="G5" s="39">
        <f>Costos!G13</f>
        <v>32996.879600797998</v>
      </c>
      <c r="H5" s="39">
        <f>Costos!H13</f>
        <v>33654.569039953996</v>
      </c>
      <c r="I5" s="39">
        <f>Costos!I13</f>
        <v>34540.564685696001</v>
      </c>
    </row>
    <row r="6" spans="2:9" x14ac:dyDescent="0.25">
      <c r="B6" s="18" t="s">
        <v>13</v>
      </c>
      <c r="C6" s="18">
        <f>+COUNTIF('#equipos'!$F$2:$F$100,Consolidado!B6)</f>
        <v>1</v>
      </c>
      <c r="D6" s="37">
        <f>Costos!D13</f>
        <v>2.327280393333333</v>
      </c>
      <c r="E6" s="64">
        <f>Costos!E13</f>
        <v>69.818411799999993</v>
      </c>
      <c r="F6" s="64">
        <f t="shared" si="0"/>
        <v>209.45523539999999</v>
      </c>
      <c r="G6" s="39">
        <f>Costos!G10</f>
        <v>25135.62846072</v>
      </c>
      <c r="H6" s="39">
        <f>Costos!H10</f>
        <v>160770.23190320001</v>
      </c>
      <c r="I6" s="39">
        <f>Costos!I10</f>
        <v>165002.69511680002</v>
      </c>
    </row>
    <row r="7" spans="2:9" x14ac:dyDescent="0.25">
      <c r="B7" s="18" t="s">
        <v>20</v>
      </c>
      <c r="C7" s="18">
        <f>+COUNTIF('#equipos'!$F$2:$F$100,Consolidado!B7)</f>
        <v>2</v>
      </c>
      <c r="D7" s="37">
        <f>Costos!D16</f>
        <v>3.3972973333333334</v>
      </c>
      <c r="E7" s="64">
        <f>Costos!E16</f>
        <v>101.91892</v>
      </c>
      <c r="F7" s="64">
        <f t="shared" si="0"/>
        <v>305.75675999999999</v>
      </c>
      <c r="G7" s="39">
        <f>Costos!G31</f>
        <v>30907.217566359996</v>
      </c>
      <c r="H7" s="39">
        <f>Costos!H31</f>
        <v>31523.256138279994</v>
      </c>
      <c r="I7" s="39">
        <f>Costos!I31</f>
        <v>32353.142494719999</v>
      </c>
    </row>
    <row r="8" spans="2:9" x14ac:dyDescent="0.25">
      <c r="B8" s="18" t="s">
        <v>19</v>
      </c>
      <c r="C8" s="18">
        <f>+COUNTIF('#equipos'!$F$2:$F$100,Consolidado!B8)</f>
        <v>9</v>
      </c>
      <c r="D8" s="37">
        <f>Costos!D19</f>
        <v>9.7449113999999994</v>
      </c>
      <c r="E8" s="64">
        <f>Costos!E19</f>
        <v>292.34734200000003</v>
      </c>
      <c r="F8" s="64">
        <f t="shared" si="0"/>
        <v>877.04202600000008</v>
      </c>
      <c r="G8" s="39">
        <f>Costos!G16</f>
        <v>48167.900781199998</v>
      </c>
      <c r="H8" s="39">
        <f>Costos!H16</f>
        <v>49127.977007599999</v>
      </c>
      <c r="I8" s="39">
        <f>Costos!I16</f>
        <v>50421.328102400003</v>
      </c>
    </row>
    <row r="9" spans="2:9" x14ac:dyDescent="0.25">
      <c r="B9" s="18" t="s">
        <v>63</v>
      </c>
      <c r="C9" s="18">
        <f>+COUNTIF('#equipos'!$F$2:$F$100,Consolidado!B9)</f>
        <v>3</v>
      </c>
      <c r="D9" s="37">
        <f>Costos!D22</f>
        <v>5.7922899999999995</v>
      </c>
      <c r="E9" s="64">
        <f>Costos!E22</f>
        <v>173.7687</v>
      </c>
      <c r="F9" s="64">
        <f t="shared" si="0"/>
        <v>521.30610000000001</v>
      </c>
      <c r="G9" s="39">
        <f>Costos!G13</f>
        <v>32996.879600797998</v>
      </c>
      <c r="H9" s="39">
        <f>Costos!H13</f>
        <v>33654.569039953996</v>
      </c>
      <c r="I9" s="39">
        <f>Costos!I13</f>
        <v>34540.564685696001</v>
      </c>
    </row>
    <row r="10" spans="2:9" x14ac:dyDescent="0.25">
      <c r="B10" s="18" t="s">
        <v>21</v>
      </c>
      <c r="C10" s="18">
        <f>+COUNTIF('#equipos'!$F$2:$F$100,Consolidado!B10)</f>
        <v>2</v>
      </c>
      <c r="D10" s="37">
        <f>Costos!D25</f>
        <v>3.4259104000000002</v>
      </c>
      <c r="E10" s="64">
        <f>Costos!E25</f>
        <v>102.77731200000001</v>
      </c>
      <c r="F10" s="64">
        <f t="shared" si="0"/>
        <v>308.33193600000004</v>
      </c>
      <c r="G10" s="39">
        <f>Costos!G25</f>
        <v>48573.585424320008</v>
      </c>
      <c r="H10" s="39">
        <f>Costos!H25</f>
        <v>49541.747703360001</v>
      </c>
      <c r="I10" s="39">
        <f>Costos!I25</f>
        <v>50845.991792640008</v>
      </c>
    </row>
    <row r="11" spans="2:9" x14ac:dyDescent="0.25">
      <c r="B11" s="18" t="s">
        <v>18</v>
      </c>
      <c r="C11" s="18">
        <f>+COUNTIF('#equipos'!$F$2:$F$100,Consolidado!B11)</f>
        <v>13</v>
      </c>
      <c r="D11" s="37">
        <f>Costos!D28</f>
        <v>14.044371986666667</v>
      </c>
      <c r="E11" s="64">
        <f>Costos!E28</f>
        <v>421.33115960000003</v>
      </c>
      <c r="F11" s="64">
        <f t="shared" si="0"/>
        <v>1263.9934788</v>
      </c>
      <c r="G11" s="39">
        <f>Costos!G22</f>
        <v>82124.825307000006</v>
      </c>
      <c r="H11" s="39">
        <f>Costos!H22</f>
        <v>83761.726460999998</v>
      </c>
      <c r="I11" s="39">
        <f>Costos!I22</f>
        <v>85966.851263999997</v>
      </c>
    </row>
    <row r="12" spans="2:9" x14ac:dyDescent="0.25">
      <c r="B12" s="18" t="s">
        <v>62</v>
      </c>
      <c r="C12" s="18">
        <f>+COUNTIF('#equipos'!$F$2:$F$100,Consolidado!B12)</f>
        <v>2</v>
      </c>
      <c r="D12" s="37">
        <f>Costos!D31</f>
        <v>2.1798958666666666</v>
      </c>
      <c r="E12" s="64">
        <f>Costos!E31</f>
        <v>65.396875999999992</v>
      </c>
      <c r="F12" s="64">
        <f t="shared" si="0"/>
        <v>196.19062799999998</v>
      </c>
      <c r="G12" s="39">
        <f>Costos!G19</f>
        <v>138166.27730262</v>
      </c>
      <c r="H12" s="39">
        <f>Costos!H19</f>
        <v>140920.18926426</v>
      </c>
      <c r="I12" s="39">
        <f>Costos!I19</f>
        <v>144630.07703424001</v>
      </c>
    </row>
    <row r="13" spans="2:9" x14ac:dyDescent="0.25">
      <c r="B13" s="18" t="s">
        <v>61</v>
      </c>
      <c r="C13" s="18">
        <f>+COUNTIF('#equipos'!$F$2:$F$140,Consolidado!B13)</f>
        <v>55</v>
      </c>
      <c r="D13" s="37">
        <f>Costos!D34</f>
        <v>59.384413000000002</v>
      </c>
      <c r="E13" s="64">
        <f>Costos!E34</f>
        <v>1781.5323899999999</v>
      </c>
      <c r="F13" s="64">
        <f t="shared" si="0"/>
        <v>5344.5971699999991</v>
      </c>
      <c r="G13" s="39">
        <f>Costos!G34</f>
        <v>849948.48307489988</v>
      </c>
      <c r="H13" s="39">
        <f>Costos!H34</f>
        <v>866889.54380269989</v>
      </c>
      <c r="I13" s="39">
        <f>Costos!I34</f>
        <v>889711.41860480001</v>
      </c>
    </row>
    <row r="14" spans="2:9" x14ac:dyDescent="0.25">
      <c r="B14" s="34" t="s">
        <v>50</v>
      </c>
      <c r="C14" s="42">
        <f>SUM(C4:C13)</f>
        <v>99</v>
      </c>
      <c r="D14" s="42">
        <f t="shared" ref="D14:I14" si="1">SUM(D4:D13)</f>
        <v>131.51075171333335</v>
      </c>
      <c r="E14" s="72">
        <f t="shared" si="1"/>
        <v>3945.3225513999996</v>
      </c>
      <c r="F14" s="72">
        <f t="shared" si="1"/>
        <v>11835.967654199998</v>
      </c>
      <c r="G14" s="71">
        <f t="shared" si="1"/>
        <v>1488142.996457272</v>
      </c>
      <c r="H14" s="71">
        <f t="shared" si="1"/>
        <v>1652938.0692222959</v>
      </c>
      <c r="I14" s="71">
        <f t="shared" si="1"/>
        <v>1696453.585058304</v>
      </c>
    </row>
    <row r="15" spans="2:9" ht="15.75" x14ac:dyDescent="0.25">
      <c r="G15" s="62"/>
      <c r="I15" s="73">
        <f>SUM(G14:I14)</f>
        <v>4837534.6507378723</v>
      </c>
    </row>
    <row r="18" spans="2:3" x14ac:dyDescent="0.25">
      <c r="B18" s="27"/>
      <c r="C18" s="76"/>
    </row>
    <row r="19" spans="2:3" x14ac:dyDescent="0.25">
      <c r="C19" s="77"/>
    </row>
    <row r="20" spans="2:3" x14ac:dyDescent="0.25">
      <c r="C20" s="77"/>
    </row>
    <row r="21" spans="2:3" x14ac:dyDescent="0.25">
      <c r="C21" s="77"/>
    </row>
    <row r="22" spans="2:3" x14ac:dyDescent="0.25">
      <c r="C22" s="77"/>
    </row>
    <row r="23" spans="2:3" x14ac:dyDescent="0.25">
      <c r="C23" s="77"/>
    </row>
    <row r="24" spans="2:3" x14ac:dyDescent="0.25">
      <c r="C24" s="77"/>
    </row>
    <row r="25" spans="2:3" x14ac:dyDescent="0.25">
      <c r="C25" s="77"/>
    </row>
    <row r="26" spans="2:3" x14ac:dyDescent="0.25">
      <c r="C26" s="77"/>
    </row>
    <row r="27" spans="2:3" x14ac:dyDescent="0.25">
      <c r="C27" s="77"/>
    </row>
    <row r="28" spans="2:3" x14ac:dyDescent="0.25">
      <c r="C28" s="77"/>
    </row>
    <row r="31" spans="2:3" x14ac:dyDescent="0.25">
      <c r="B31" s="27"/>
      <c r="C31" s="76"/>
    </row>
    <row r="32" spans="2:3" x14ac:dyDescent="0.25">
      <c r="C32" s="77"/>
    </row>
    <row r="33" spans="3:3" x14ac:dyDescent="0.25">
      <c r="C33" s="77"/>
    </row>
    <row r="34" spans="3:3" x14ac:dyDescent="0.25">
      <c r="C34" s="77"/>
    </row>
    <row r="35" spans="3:3" x14ac:dyDescent="0.25">
      <c r="C35" s="77"/>
    </row>
    <row r="36" spans="3:3" x14ac:dyDescent="0.25">
      <c r="C36" s="77"/>
    </row>
    <row r="37" spans="3:3" x14ac:dyDescent="0.25">
      <c r="C37" s="77"/>
    </row>
    <row r="38" spans="3:3" x14ac:dyDescent="0.25">
      <c r="C38" s="77"/>
    </row>
    <row r="39" spans="3:3" x14ac:dyDescent="0.25">
      <c r="C39" s="77"/>
    </row>
    <row r="40" spans="3:3" x14ac:dyDescent="0.25">
      <c r="C40" s="77"/>
    </row>
    <row r="41" spans="3:3" x14ac:dyDescent="0.25">
      <c r="C41" s="77"/>
    </row>
    <row r="71" spans="2:9" ht="39" x14ac:dyDescent="0.25">
      <c r="B71" s="27" t="s">
        <v>52</v>
      </c>
      <c r="C71" s="14" t="s">
        <v>37</v>
      </c>
      <c r="D71" s="30" t="s">
        <v>39</v>
      </c>
      <c r="E71" s="31" t="s">
        <v>40</v>
      </c>
      <c r="F71" s="31" t="s">
        <v>49</v>
      </c>
      <c r="G71" s="15" t="s">
        <v>41</v>
      </c>
      <c r="H71" s="15" t="s">
        <v>42</v>
      </c>
      <c r="I71" s="15" t="s">
        <v>43</v>
      </c>
    </row>
    <row r="72" spans="2:9" x14ac:dyDescent="0.25">
      <c r="B72" s="34" t="s">
        <v>2</v>
      </c>
      <c r="C72" s="18">
        <f>+COUNTIF('#equipos'!$F$2:$F$40,Consolidado!B72)</f>
        <v>0</v>
      </c>
      <c r="D72" s="37">
        <v>1.86388</v>
      </c>
      <c r="E72" s="38">
        <v>55.916399999999996</v>
      </c>
      <c r="F72" s="38">
        <v>340.15809999999999</v>
      </c>
      <c r="G72" s="39">
        <v>26426.649804000001</v>
      </c>
      <c r="H72" s="39">
        <v>26953.382291999995</v>
      </c>
      <c r="I72" s="39">
        <v>27662.961407999999</v>
      </c>
    </row>
    <row r="73" spans="2:9" x14ac:dyDescent="0.25">
      <c r="B73" s="34" t="s">
        <v>0</v>
      </c>
      <c r="C73" s="18">
        <f>+COUNTIF('#equipos'!$F$2:$F$40,Consolidado!B73)</f>
        <v>0</v>
      </c>
      <c r="D73" s="37">
        <v>7.6393800000000001</v>
      </c>
      <c r="E73" s="38">
        <v>229.1814</v>
      </c>
      <c r="F73" s="38">
        <v>1394.18685</v>
      </c>
      <c r="G73" s="39">
        <v>106442.736552</v>
      </c>
      <c r="H73" s="39">
        <v>108564.339096</v>
      </c>
      <c r="I73" s="39">
        <v>111422.42150400001</v>
      </c>
    </row>
    <row r="74" spans="2:9" x14ac:dyDescent="0.25">
      <c r="B74" s="34" t="s">
        <v>3</v>
      </c>
      <c r="C74" s="18">
        <f>+COUNTIF('#equipos'!$F$2:$F$40,Consolidado!B74)</f>
        <v>0</v>
      </c>
      <c r="D74" s="37">
        <v>12.5124</v>
      </c>
      <c r="E74" s="38">
        <v>375.37199999999996</v>
      </c>
      <c r="F74" s="38">
        <v>2283.5130000000004</v>
      </c>
      <c r="G74" s="39">
        <v>177404.56092000002</v>
      </c>
      <c r="H74" s="39">
        <v>180940.56516</v>
      </c>
      <c r="I74" s="39">
        <v>185704.03584000003</v>
      </c>
    </row>
    <row r="75" spans="2:9" x14ac:dyDescent="0.25">
      <c r="B75" s="34" t="s">
        <v>4</v>
      </c>
      <c r="C75" s="18">
        <f>+COUNTIF('#equipos'!$F$2:$F$40,Consolidado!B75)</f>
        <v>0</v>
      </c>
      <c r="D75" s="37">
        <v>8.6319948000000011</v>
      </c>
      <c r="E75" s="38">
        <v>258.95984400000003</v>
      </c>
      <c r="F75" s="38">
        <v>1575.3390510000002</v>
      </c>
      <c r="G75" s="39">
        <v>122387.01187284001</v>
      </c>
      <c r="H75" s="39">
        <v>124826.41360332002</v>
      </c>
      <c r="I75" s="39">
        <v>128112.61402368003</v>
      </c>
    </row>
    <row r="76" spans="2:9" x14ac:dyDescent="0.25">
      <c r="B76" s="18" t="s">
        <v>5</v>
      </c>
      <c r="C76" s="18">
        <f>+COUNTIF('#equipos'!$F$2:$F$40,Consolidado!B76)</f>
        <v>0</v>
      </c>
      <c r="D76" s="37">
        <v>27.19398</v>
      </c>
      <c r="E76" s="38">
        <v>815.81940000000009</v>
      </c>
      <c r="F76" s="38">
        <v>4962.9013500000001</v>
      </c>
      <c r="G76" s="39">
        <v>385564.40663400001</v>
      </c>
      <c r="H76" s="39">
        <v>393249.42538199999</v>
      </c>
      <c r="I76" s="39">
        <v>403602.17356800009</v>
      </c>
    </row>
    <row r="77" spans="2:9" x14ac:dyDescent="0.25">
      <c r="B77" s="18" t="s">
        <v>6</v>
      </c>
      <c r="C77" s="18">
        <f>+COUNTIF('#equipos'!$F$2:$F$40,Consolidado!B77)</f>
        <v>0</v>
      </c>
      <c r="D77" s="37">
        <v>12.360900000000001</v>
      </c>
      <c r="E77" s="38">
        <v>370.827</v>
      </c>
      <c r="F77" s="38">
        <v>2255.8642500000001</v>
      </c>
      <c r="G77" s="39">
        <v>175256.54847000001</v>
      </c>
      <c r="H77" s="39">
        <v>178749.73881000001</v>
      </c>
      <c r="I77" s="39">
        <v>183455.53344000003</v>
      </c>
    </row>
    <row r="78" spans="2:9" x14ac:dyDescent="0.25">
      <c r="B78" s="18" t="s">
        <v>7</v>
      </c>
      <c r="C78" s="18">
        <f>+COUNTIF('#equipos'!$F$2:$F$40,Consolidado!B78)</f>
        <v>0</v>
      </c>
      <c r="D78" s="37">
        <v>2.0499359999999998</v>
      </c>
      <c r="E78" s="38">
        <v>61.498079999999995</v>
      </c>
      <c r="F78" s="38">
        <v>374.11331999999993</v>
      </c>
      <c r="G78" s="39">
        <v>29064.607588799998</v>
      </c>
      <c r="H78" s="39">
        <v>29643.919502399996</v>
      </c>
      <c r="I78" s="39">
        <v>30424.330137599998</v>
      </c>
    </row>
    <row r="79" spans="2:9" x14ac:dyDescent="0.25">
      <c r="B79" s="18" t="s">
        <v>8</v>
      </c>
      <c r="C79" s="18">
        <f>+COUNTIF('#equipos'!$F$2:$F$40,Consolidado!B79)</f>
        <v>0</v>
      </c>
      <c r="D79" s="37">
        <v>1.62642</v>
      </c>
      <c r="E79" s="38">
        <v>48.7926</v>
      </c>
      <c r="F79" s="38">
        <v>296.82164999999998</v>
      </c>
      <c r="G79" s="39">
        <v>23059.870686000002</v>
      </c>
      <c r="H79" s="39">
        <v>23519.496977999999</v>
      </c>
      <c r="I79" s="39">
        <v>24138.675072000002</v>
      </c>
    </row>
    <row r="80" spans="2:9" x14ac:dyDescent="0.25">
      <c r="B80" s="18" t="s">
        <v>9</v>
      </c>
      <c r="C80" s="18">
        <f>+COUNTIF('#equipos'!$F$2:$F$40,Consolidado!B80)</f>
        <v>0</v>
      </c>
      <c r="D80" s="37">
        <v>2.6896</v>
      </c>
      <c r="E80" s="38">
        <v>80.688000000000002</v>
      </c>
      <c r="F80" s="38">
        <v>490.85199999999998</v>
      </c>
      <c r="G80" s="39">
        <v>38133.955679999999</v>
      </c>
      <c r="H80" s="39">
        <v>38894.036639999998</v>
      </c>
      <c r="I80" s="39">
        <v>39917.967360000002</v>
      </c>
    </row>
    <row r="81" spans="2:9" x14ac:dyDescent="0.25">
      <c r="B81" s="18" t="s">
        <v>10</v>
      </c>
      <c r="C81" s="18">
        <f>+COUNTIF('#equipos'!$F$2:$F$40,Consolidado!B81)</f>
        <v>0</v>
      </c>
      <c r="D81" s="37">
        <v>7.5669864000000011</v>
      </c>
      <c r="E81" s="38">
        <v>227.00959200000005</v>
      </c>
      <c r="F81" s="38">
        <v>1380.9750180000003</v>
      </c>
      <c r="G81" s="39">
        <v>107287.00327512003</v>
      </c>
      <c r="H81" s="39">
        <v>109425.43363176001</v>
      </c>
      <c r="I81" s="39">
        <v>112306.18535424003</v>
      </c>
    </row>
    <row r="82" spans="2:9" x14ac:dyDescent="0.25">
      <c r="B82" s="18" t="s">
        <v>20</v>
      </c>
      <c r="C82" s="18">
        <f>+COUNTIF('#equipos'!$F$2:$F$40,Consolidado!B82)</f>
        <v>2</v>
      </c>
      <c r="D82" s="37">
        <v>3.4677600000000002</v>
      </c>
      <c r="E82" s="38">
        <v>104.03279999999999</v>
      </c>
      <c r="F82" s="38">
        <v>632.86619999999994</v>
      </c>
      <c r="G82" s="39">
        <v>49166.941607999994</v>
      </c>
      <c r="H82" s="39">
        <v>50146.930583999987</v>
      </c>
      <c r="I82" s="39">
        <v>51467.106816</v>
      </c>
    </row>
    <row r="83" spans="2:9" x14ac:dyDescent="0.25">
      <c r="B83" s="18" t="s">
        <v>16</v>
      </c>
      <c r="C83" s="18">
        <f>+COUNTIF('#equipos'!$F$2:$F$40,Consolidado!B83)</f>
        <v>0</v>
      </c>
      <c r="D83" s="37">
        <v>0.23361999999999999</v>
      </c>
      <c r="E83" s="38">
        <v>7.0085999999999995</v>
      </c>
      <c r="F83" s="38">
        <v>42.635649999999998</v>
      </c>
      <c r="G83" s="39">
        <v>3312.3344459999998</v>
      </c>
      <c r="H83" s="39">
        <v>3378.3554579999995</v>
      </c>
      <c r="I83" s="39">
        <v>3467.2945919999997</v>
      </c>
    </row>
    <row r="84" spans="2:9" x14ac:dyDescent="0.25">
      <c r="B84" s="18" t="s">
        <v>17</v>
      </c>
      <c r="C84" s="18">
        <f>+COUNTIF('#equipos'!$F$2:$F$40,Consolidado!B84)</f>
        <v>0</v>
      </c>
      <c r="D84" s="37">
        <v>0.28959999999999997</v>
      </c>
      <c r="E84" s="38">
        <v>8.6879999999999988</v>
      </c>
      <c r="F84" s="38">
        <v>52.851999999999997</v>
      </c>
      <c r="G84" s="39">
        <v>4106.03568</v>
      </c>
      <c r="H84" s="39">
        <v>4187.8766399999995</v>
      </c>
      <c r="I84" s="39">
        <v>4298.1273599999995</v>
      </c>
    </row>
    <row r="85" spans="2:9" x14ac:dyDescent="0.25">
      <c r="B85" s="18" t="s">
        <v>21</v>
      </c>
      <c r="C85" s="18">
        <f>+COUNTIF('#equipos'!$F$2:$F$40,Consolidado!B85)</f>
        <v>2</v>
      </c>
      <c r="D85" s="37">
        <v>1.1562239999999999</v>
      </c>
      <c r="E85" s="38">
        <v>34.686719999999994</v>
      </c>
      <c r="F85" s="38">
        <v>211.01087999999999</v>
      </c>
      <c r="G85" s="39">
        <v>16393.290739199998</v>
      </c>
      <c r="H85" s="39">
        <v>16720.039641599997</v>
      </c>
      <c r="I85" s="39">
        <v>17160.214118399999</v>
      </c>
    </row>
    <row r="86" spans="2:9" x14ac:dyDescent="0.25">
      <c r="B86" s="18" t="s">
        <v>18</v>
      </c>
      <c r="C86" s="18">
        <f>+COUNTIF('#equipos'!$F$2:$F$40,Consolidado!B86)</f>
        <v>13</v>
      </c>
      <c r="D86" s="37">
        <v>36.111519999999999</v>
      </c>
      <c r="E86" s="38">
        <v>1083.3455999999999</v>
      </c>
      <c r="F86" s="38">
        <v>6590.3523999999989</v>
      </c>
      <c r="G86" s="39">
        <v>511999.96401599993</v>
      </c>
      <c r="H86" s="39">
        <v>522205.07956799993</v>
      </c>
      <c r="I86" s="39">
        <v>535952.73523199989</v>
      </c>
    </row>
    <row r="87" spans="2:9" x14ac:dyDescent="0.25">
      <c r="B87" s="18" t="s">
        <v>19</v>
      </c>
      <c r="C87" s="18">
        <f>+COUNTIF('#equipos'!$F$2:$F$40,Consolidado!B87)</f>
        <v>9</v>
      </c>
      <c r="D87" s="37">
        <v>3.6192799999999998</v>
      </c>
      <c r="E87" s="38">
        <v>108.57839999999999</v>
      </c>
      <c r="F87" s="38">
        <v>660.51859999999988</v>
      </c>
      <c r="G87" s="39">
        <v>51315.237624000001</v>
      </c>
      <c r="H87" s="39">
        <v>52338.046151999995</v>
      </c>
      <c r="I87" s="39">
        <v>53715.906047999997</v>
      </c>
    </row>
    <row r="88" spans="2:9" x14ac:dyDescent="0.25">
      <c r="B88" s="34" t="s">
        <v>50</v>
      </c>
      <c r="C88" s="34">
        <f>SUM(C72:C87)</f>
        <v>26</v>
      </c>
      <c r="D88" s="40">
        <f t="shared" ref="D88" si="2">SUM(D72:D87)</f>
        <v>129.01348119999997</v>
      </c>
      <c r="E88" s="40">
        <f t="shared" ref="E88" si="3">SUM(E72:E87)</f>
        <v>3870.4044360000003</v>
      </c>
      <c r="F88" s="40">
        <f t="shared" ref="F88" si="4">SUM(F72:F87)</f>
        <v>23544.960319000002</v>
      </c>
      <c r="G88" s="41">
        <f t="shared" ref="G88" si="5">SUM(G72:G87)</f>
        <v>1827321.1555959599</v>
      </c>
      <c r="H88" s="41">
        <f t="shared" ref="H88" si="6">SUM(H72:H87)</f>
        <v>1863743.0791390801</v>
      </c>
      <c r="I88" s="41">
        <f t="shared" ref="I88" si="7">SUM(I72:I87)</f>
        <v>1912808.2818739202</v>
      </c>
    </row>
  </sheetData>
  <sortState xmlns:xlrd2="http://schemas.microsoft.com/office/spreadsheetml/2017/richdata2" ref="B32:C41">
    <sortCondition ref="C32:C41"/>
  </sortState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#equipos</vt:lpstr>
      <vt:lpstr>Costos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Hurtado Montañez</dc:creator>
  <cp:lastModifiedBy>57311</cp:lastModifiedBy>
  <dcterms:created xsi:type="dcterms:W3CDTF">2019-07-02T16:36:39Z</dcterms:created>
  <dcterms:modified xsi:type="dcterms:W3CDTF">2023-05-26T20:17:55Z</dcterms:modified>
</cp:coreProperties>
</file>